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Office of the Director\M - Management and Policy\M14 Ministry of Education - COVID Reporting\Ventilation Reports\"/>
    </mc:Choice>
  </mc:AlternateContent>
  <workbookProtection workbookAlgorithmName="SHA-512" workbookHashValue="BbNBPfrSWGjerjMmWLkNCaMO3ezqxUlu5h05/5uMFnPrFtmOcCzvTu6V8uLF30WcWcY7IUMlalwVtZ/BgGeNHA==" workbookSaltValue="FJYBEM/D0t6edCI1I7P9hw==" workbookSpinCount="100000" lockStructure="1"/>
  <bookViews>
    <workbookView xWindow="0" yWindow="0" windowWidth="23040" windowHeight="8628" tabRatio="801"/>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Funding Tables" sheetId="8" state="hidden" r:id="rId6"/>
  </sheets>
  <definedNames>
    <definedName name="_xlnm._FilterDatabase" localSheetId="4" hidden="1">'5. School Level Worksheet'!$K$6:$N$43</definedName>
    <definedName name="School_Name">Table1[Name of School Facility]</definedName>
    <definedName name="Ventilation">HVAC_Type[HVAC System Type]</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2" l="1"/>
  <c r="L19" i="2"/>
  <c r="F18" i="2"/>
  <c r="E18" i="2"/>
  <c r="C18" i="2" s="1"/>
  <c r="D7" i="4" l="1"/>
  <c r="C26" i="2" l="1"/>
  <c r="C23" i="2"/>
  <c r="F16" i="4" l="1"/>
  <c r="I16" i="4"/>
  <c r="I15" i="4"/>
  <c r="E15" i="4" s="1"/>
  <c r="I14" i="4"/>
  <c r="E14" i="4" s="1"/>
  <c r="I13" i="4"/>
  <c r="E13" i="4" s="1"/>
  <c r="I12" i="4"/>
  <c r="E12" i="4" s="1"/>
  <c r="I11" i="4"/>
  <c r="E11" i="4" s="1"/>
  <c r="I10" i="4"/>
  <c r="E10" i="4" s="1"/>
  <c r="V4" i="8" l="1"/>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M19" i="2" s="1"/>
  <c r="C19" i="2" s="1"/>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1" i="4" l="1"/>
  <c r="F13" i="4"/>
  <c r="F10" i="4"/>
  <c r="F15" i="4"/>
  <c r="F14" i="4"/>
  <c r="F12" i="4"/>
</calcChain>
</file>

<file path=xl/sharedStrings.xml><?xml version="1.0" encoding="utf-8"?>
<sst xmlns="http://schemas.openxmlformats.org/spreadsheetml/2006/main" count="632" uniqueCount="261">
  <si>
    <t>Ventilation</t>
  </si>
  <si>
    <t>School Name</t>
  </si>
  <si>
    <t>Name of School Facility</t>
  </si>
  <si>
    <t>Building ID</t>
  </si>
  <si>
    <t>Type of School Facility Ventilation</t>
  </si>
  <si>
    <t>No</t>
  </si>
  <si>
    <t>Yes</t>
  </si>
  <si>
    <t>Higher grade filters installed</t>
  </si>
  <si>
    <t>Standalone HEPA filter units in place</t>
  </si>
  <si>
    <t xml:space="preserve"> Select Board Name</t>
  </si>
  <si>
    <t>Index</t>
  </si>
  <si>
    <t>DSBNo</t>
  </si>
  <si>
    <t>DSB Name</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</si>
  <si>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</si>
  <si>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</si>
  <si>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</si>
  <si>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</si>
  <si>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</si>
  <si>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</si>
  <si>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</si>
  <si>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</si>
  <si>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</si>
  <si>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</si>
  <si>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</si>
  <si>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</si>
  <si>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</si>
  <si>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</si>
  <si>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</si>
  <si>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</si>
  <si>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</si>
  <si>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</si>
  <si>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</si>
  <si>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</si>
  <si>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</si>
  <si>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</si>
  <si>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</si>
  <si>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</si>
  <si>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</si>
  <si>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</si>
  <si>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</si>
  <si>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</si>
  <si>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</si>
  <si>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</si>
  <si>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</si>
  <si>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</si>
  <si>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</si>
  <si>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</si>
  <si>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</si>
  <si>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</si>
  <si>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</si>
  <si>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</si>
  <si>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</si>
  <si>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</si>
  <si>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</si>
  <si>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</si>
  <si>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</si>
  <si>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</si>
  <si>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</si>
  <si>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</si>
  <si>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</si>
  <si>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</si>
  <si>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</si>
  <si>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</si>
  <si>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</si>
  <si>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</si>
  <si>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</si>
  <si>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</si>
  <si>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</si>
  <si>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</si>
  <si>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</si>
  <si>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</si>
  <si>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</si>
  <si>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</si>
  <si>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</si>
  <si>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</si>
  <si>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</si>
  <si>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</si>
  <si>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</si>
  <si>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</si>
  <si>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</si>
  <si>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</si>
  <si>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</si>
  <si>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</si>
  <si>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</si>
  <si>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</si>
  <si>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</si>
  <si>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</si>
  <si>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</si>
  <si>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</si>
  <si>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</si>
  <si>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</si>
  <si>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</si>
  <si>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</si>
  <si>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</si>
  <si>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</si>
  <si>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</si>
  <si>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</si>
  <si>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</si>
  <si>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</si>
  <si>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</si>
  <si>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</si>
  <si>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</si>
  <si>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</si>
  <si>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</si>
  <si>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</si>
  <si>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</si>
  <si>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</si>
  <si>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</si>
  <si>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</si>
  <si>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</si>
  <si>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</si>
  <si>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</si>
  <si>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</si>
  <si>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Identify your board strategy (in four bullets)</t>
  </si>
  <si>
    <t>Question</t>
  </si>
  <si>
    <t>Input Response:</t>
  </si>
  <si>
    <t>Ventilation Funding Allocated in 2021-22</t>
  </si>
  <si>
    <t>Investments and Projects</t>
  </si>
  <si>
    <t>TAB 1: Board Ventilation Strategy</t>
  </si>
  <si>
    <t>TAB 2: Board Level Investments</t>
  </si>
  <si>
    <t>Enter School Details</t>
  </si>
  <si>
    <t>Identify Ventilation Measures</t>
  </si>
  <si>
    <t>Yes/No/NA</t>
  </si>
  <si>
    <t>NA</t>
  </si>
  <si>
    <t>2020-21</t>
  </si>
  <si>
    <t>2021-22</t>
  </si>
  <si>
    <t>HEPA Funding</t>
  </si>
  <si>
    <t>$50M-Ventilation</t>
  </si>
  <si>
    <t>Ventilation Projects Completed (2020-21)</t>
  </si>
  <si>
    <t>$29.4M for filters and utilities</t>
  </si>
  <si>
    <t>Funding Sources (Please Complete Expenditure Details)</t>
  </si>
  <si>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</si>
  <si>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</si>
  <si>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</si>
  <si>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</si>
  <si>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</si>
  <si>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</si>
  <si>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</si>
  <si>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</si>
  <si>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</si>
  <si>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</si>
  <si>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</si>
  <si>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Running ventilation systems longer</t>
  </si>
  <si>
    <t>HVAC System Type</t>
  </si>
  <si>
    <t>Partial Mechanical Ventilation</t>
  </si>
  <si>
    <t xml:space="preserve">HEPA units deployed in portables, as needed </t>
  </si>
  <si>
    <t xml:space="preserve">Ventilation assessed </t>
  </si>
  <si>
    <t>Number of Schools Receiving an Investment (2020-21)</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</si>
  <si>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</si>
  <si>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</si>
  <si>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</si>
  <si>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</si>
  <si>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Notre Dame</t>
  </si>
  <si>
    <t>Immaculate Conception</t>
  </si>
  <si>
    <t>Holy Family</t>
  </si>
  <si>
    <t>St. Michael</t>
  </si>
  <si>
    <t>10093-1</t>
  </si>
  <si>
    <t>10106-1</t>
  </si>
  <si>
    <t>St. Anne</t>
  </si>
  <si>
    <t>10073-1</t>
  </si>
  <si>
    <t>St. Mary, Grafton</t>
  </si>
  <si>
    <t>10094-1</t>
  </si>
  <si>
    <t>St. Paul, Peterborough</t>
  </si>
  <si>
    <t>10077-1</t>
  </si>
  <si>
    <t>Good Shepherd</t>
  </si>
  <si>
    <t>10319-1</t>
  </si>
  <si>
    <t>Holy Cross CSS</t>
  </si>
  <si>
    <t>10105-1</t>
  </si>
  <si>
    <t>12050-1</t>
  </si>
  <si>
    <t>Holy Trinity CSS</t>
  </si>
  <si>
    <t>10319-2</t>
  </si>
  <si>
    <t>Monsignor Leo Cleary</t>
  </si>
  <si>
    <t>10099-1</t>
  </si>
  <si>
    <t>Monsignor O`Donoghue</t>
  </si>
  <si>
    <t>10299-1</t>
  </si>
  <si>
    <t>10092-1</t>
  </si>
  <si>
    <t>St Thomas Aquinas CSS</t>
  </si>
  <si>
    <t>10372-1</t>
  </si>
  <si>
    <t>St. Alphonsus</t>
  </si>
  <si>
    <t>10072-1</t>
  </si>
  <si>
    <t>St. Anthony</t>
  </si>
  <si>
    <t>10095-1</t>
  </si>
  <si>
    <t>St. Catherine</t>
  </si>
  <si>
    <t>10074-1</t>
  </si>
  <si>
    <t>St. Dominic</t>
  </si>
  <si>
    <t>10088-1</t>
  </si>
  <si>
    <t>St. Elizabeth</t>
  </si>
  <si>
    <t>10102-1</t>
  </si>
  <si>
    <t>St. Francis of Assisi</t>
  </si>
  <si>
    <t>10471-1</t>
  </si>
  <si>
    <t>St. John Paul II</t>
  </si>
  <si>
    <t>10087-1</t>
  </si>
  <si>
    <t>St. John, Peterborough</t>
  </si>
  <si>
    <t>5623-1</t>
  </si>
  <si>
    <t>St. Joseph, Bowmanville</t>
  </si>
  <si>
    <t>10097-1</t>
  </si>
  <si>
    <t>St. Joseph, Cobourg</t>
  </si>
  <si>
    <t>10091-1</t>
  </si>
  <si>
    <t>St. Joseph, Douro</t>
  </si>
  <si>
    <t>10081-1</t>
  </si>
  <si>
    <t>St. Luke</t>
  </si>
  <si>
    <t>10085-1</t>
  </si>
  <si>
    <t>St. Martin</t>
  </si>
  <si>
    <t>10082-1</t>
  </si>
  <si>
    <t>St. Mary CSS, Cobourg</t>
  </si>
  <si>
    <t>10104-1</t>
  </si>
  <si>
    <t>St. Mary, Campbellford</t>
  </si>
  <si>
    <t>10090-1</t>
  </si>
  <si>
    <t>St. Mary, Lindsay</t>
  </si>
  <si>
    <t>10089-1</t>
  </si>
  <si>
    <t>St. Mother Teresa</t>
  </si>
  <si>
    <t>10100-1</t>
  </si>
  <si>
    <t>St. Patrick</t>
  </si>
  <si>
    <t>10076-1</t>
  </si>
  <si>
    <t>St. Paul, Lakefield</t>
  </si>
  <si>
    <t>10083-1</t>
  </si>
  <si>
    <t>St. Paul, Norwood</t>
  </si>
  <si>
    <t>10084-1</t>
  </si>
  <si>
    <t>St. Peter CSS</t>
  </si>
  <si>
    <t>10079-1</t>
  </si>
  <si>
    <t>St. Stephen CSS</t>
  </si>
  <si>
    <t>10103-1</t>
  </si>
  <si>
    <t>St. Stephen CSS Tech Building</t>
  </si>
  <si>
    <t>10103-2</t>
  </si>
  <si>
    <t>St. Teresa</t>
  </si>
  <si>
    <t>10080-1</t>
  </si>
  <si>
    <t>St. Thomas Aquinas CSS Tech Building</t>
  </si>
  <si>
    <t>10372-2</t>
  </si>
  <si>
    <t>Number of Schools Receiving an Investment (2021-22)</t>
  </si>
  <si>
    <t>Ventilation System</t>
  </si>
  <si>
    <t>School boards are optimizing air quality in schools through improved ventilation and filtration. 
Implemented measures are dependent on the type of ventilation and feasibility within the context of school facilities and related building systems.
This is a key element in the multiple protective strategies being employed to reduce the risk of COVID-19 transmission and support healthier and safe learning environments for students and staff.</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</si>
  <si>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</si>
  <si>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</si>
  <si>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</si>
  <si>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</si>
  <si>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</si>
  <si>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</si>
  <si>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</si>
  <si>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</si>
  <si>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</si>
  <si>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Ventilation Funding Allocated in 2020-21</t>
  </si>
  <si>
    <t>ICIP-CVRIS (Spent)</t>
  </si>
  <si>
    <t>SCI 
(Spent on Ventilation)</t>
  </si>
  <si>
    <t>SRA 
(Spent on Ventilation)</t>
  </si>
  <si>
    <t>Other Board Funding (Spent on Ventilation)</t>
  </si>
  <si>
    <t xml:space="preserve">Standalone HEPA Filter Units Deployed          </t>
  </si>
  <si>
    <t>Ventilation Projects to be Completed (2021-22)</t>
  </si>
  <si>
    <t>These are drop down options →</t>
  </si>
  <si>
    <t>&lt;- Enter here</t>
  </si>
  <si>
    <t>&lt;- Calculated</t>
  </si>
  <si>
    <t>% of Schools Open and Operating Receiving an Investment (2020-21)</t>
  </si>
  <si>
    <t>% of Schools Open and Operating Receiving an Investment (2021-22)</t>
  </si>
  <si>
    <t>&lt;- Select</t>
  </si>
  <si>
    <t>Calculated fields (3.1, 3.2, 3.5 and 3.8)</t>
  </si>
  <si>
    <t>Legend</t>
  </si>
  <si>
    <t>Data entry field</t>
  </si>
  <si>
    <t>Calculated field</t>
  </si>
  <si>
    <t>the Board is taking steps to ensure that the heating, ventilation and air conditioning (HVAC) systems within the schools are in optimum condition.</t>
  </si>
  <si>
    <t>Mechanical ventilation is being added to areas that previosuly did not have it.</t>
  </si>
  <si>
    <t>Where possible all filters have been upgraded to a MERV 13 filter and increased frequency of filter changes</t>
  </si>
  <si>
    <t>Extended hours and maximum fresh air is being brought into the schools where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</si>
</sst>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Red]\-&quot;$&quot;#,##0"/>
    <numFmt numFmtId="165" formatCode="&quot;$&quot;#,##0.00;[Red]\-&quot;$&quot;#,##0.00"/>
    <numFmt numFmtId="166" formatCode="_-* #,##0.00_-;\-* #,##0.00_-;_-* &quot;-&quot;??_-;_-@_-"/>
    <numFmt numFmtId="167" formatCode="_-* #,##0_-;\-* #,##0_-;_-* &quot;-&quot;??_-;_-@_-"/>
  </numFmts>
  <fonts count="27"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
      <b/>
      <sz val="11"/>
      <color rgb="FF3F3F76"/>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166" fontId="12" fillId="0" borderId="0" applyFont="0" applyFill="0" applyBorder="0" applyAlignment="0" applyProtection="0"/>
    <xf numFmtId="9" fontId="12" fillId="0" borderId="0" applyFont="0" applyFill="0" applyBorder="0" applyAlignment="0" applyProtection="0"/>
  </cellStyleXfs>
  <cellXfs count="131">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11" borderId="13"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applyBorder="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164" fontId="0" fillId="9" borderId="2" xfId="0" applyNumberFormat="1" applyFill="1" applyBorder="1" applyAlignment="1">
      <alignment horizontal="center" vertical="center" wrapText="1"/>
    </xf>
    <xf numFmtId="165" fontId="0" fillId="9" borderId="15" xfId="0" applyNumberFormat="1" applyFill="1" applyBorder="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vertical="top"/>
    </xf>
    <xf numFmtId="165" fontId="0" fillId="9" borderId="27" xfId="0" applyNumberFormat="1" applyFill="1" applyBorder="1" applyAlignment="1">
      <alignment vertical="center"/>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7" fontId="0" fillId="0" borderId="0" xfId="4" applyNumberFormat="1" applyFont="1" applyAlignment="1">
      <alignment vertical="center" wrapText="1"/>
    </xf>
    <xf numFmtId="165"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NumberFormat="1" applyFont="1" applyFill="1" applyBorder="1"/>
    <xf numFmtId="0" fontId="11" fillId="11" borderId="0" xfId="0" applyFont="1" applyFill="1" applyAlignment="1">
      <alignment horizontal="left" vertical="center" wrapText="1"/>
    </xf>
    <xf numFmtId="0" fontId="23" fillId="3" borderId="0" xfId="0" applyFont="1" applyFill="1"/>
    <xf numFmtId="0" fontId="24"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7" fontId="13" fillId="8" borderId="21" xfId="4" applyNumberFormat="1" applyFont="1" applyFill="1" applyBorder="1" applyAlignment="1">
      <alignment horizontal="center" vertical="center"/>
    </xf>
    <xf numFmtId="3" fontId="10" fillId="7" borderId="6" xfId="1" applyNumberFormat="1" applyBorder="1" applyAlignment="1">
      <alignment horizontal="center" vertical="center"/>
    </xf>
    <xf numFmtId="167"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0" fillId="0" borderId="30" xfId="0" applyBorder="1"/>
    <xf numFmtId="0" fontId="4" fillId="3" borderId="1" xfId="0" applyFont="1" applyFill="1" applyBorder="1" applyAlignment="1" applyProtection="1">
      <alignment vertical="center"/>
      <protection locked="0"/>
    </xf>
    <xf numFmtId="0" fontId="26" fillId="7" borderId="6" xfId="1" applyNumberFormat="1" applyFont="1" applyAlignment="1">
      <alignment horizontal="left" vertical="top" wrapText="1"/>
    </xf>
    <xf numFmtId="4" fontId="13" fillId="8" borderId="6" xfId="2" applyNumberFormat="1" applyAlignment="1">
      <alignment vertical="center"/>
    </xf>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5" fillId="0" borderId="0" xfId="0" applyFont="1" applyAlignment="1">
      <alignment horizontal="center" wrapText="1"/>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23">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664618</xdr:colOff>
      <xdr:row>1</xdr:row>
      <xdr:rowOff>55564</xdr:rowOff>
    </xdr:from>
    <xdr:to>
      <xdr:col>6</xdr:col>
      <xdr:colOff>690560</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 xmlns:adec="http://schemas.microsoft.com/office/drawing/2017/decorative" val="1"/>
            </a:ext>
          </a:extLst>
        </xdr:cNvPr>
        <xdr:cNvGrpSpPr/>
      </xdr:nvGrpSpPr>
      <xdr:grpSpPr>
        <a:xfrm>
          <a:off x="2432458" y="253684"/>
          <a:ext cx="4658902" cy="670717"/>
          <a:chOff x="2336185" y="239714"/>
          <a:chExt cx="4273551" cy="658324"/>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699820" y="239714"/>
            <a:ext cx="3570908"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Peterborough V N C Catholic DSB</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152399</xdr:rowOff>
    </xdr:from>
    <xdr:to>
      <xdr:col>8</xdr:col>
      <xdr:colOff>57150</xdr:colOff>
      <xdr:row>35</xdr:row>
      <xdr:rowOff>180974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377439"/>
          <a:ext cx="8221980" cy="5728335"/>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Measures to help reduce transmission risk in indoor settings</a:t>
            </a:r>
            <a:endParaRPr lang="en-CA" sz="1100">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8"/>
            <a:ext cx="3416300" cy="676800"/>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676275"/>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the Board is taking steps to ensure that the heating, ventilation and air conditioning (HVAC) systems within the schools are in optimum condition.</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Mechanical ventilation is being added to areas that previosuly did not have it.</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Extended hours and maximum fresh air is being brought into the schools where possible</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Where possible all filters have been upgraded to a MERV 13 filter and increased frequency of filter changes</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 xmlns:adec="http://schemas.microsoft.com/office/drawing/2017/decorative"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9873" y="82550"/>
          <a:ext cx="9582787" cy="779359"/>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46566</xdr:colOff>
      <xdr:row>3</xdr:row>
      <xdr:rowOff>213996</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5</xdr:col>
      <xdr:colOff>76199</xdr:colOff>
      <xdr:row>0</xdr:row>
      <xdr:rowOff>123825</xdr:rowOff>
    </xdr:from>
    <xdr:to>
      <xdr:col>9</xdr:col>
      <xdr:colOff>657224</xdr:colOff>
      <xdr:row>2</xdr:row>
      <xdr:rowOff>161925</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3228974" y="123825"/>
          <a:ext cx="3476625" cy="43815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Peterborough V N C Catholic DSB</a:t>
          </a:fld>
          <a:endParaRPr lang="en-CA" sz="1800" b="1" cap="small" baseline="0">
            <a:solidFill>
              <a:schemeClr val="bg1"/>
            </a:solidFill>
          </a:endParaRP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 xmlns:adec="http://schemas.microsoft.com/office/drawing/2017/decorative" val="1"/>
            </a:ext>
          </a:extLst>
        </xdr:cNvPr>
        <xdr:cNvGrpSpPr/>
      </xdr:nvGrpSpPr>
      <xdr:grpSpPr>
        <a:xfrm>
          <a:off x="633228" y="1903730"/>
          <a:ext cx="4277360" cy="60452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6.66</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 xmlns:adec="http://schemas.microsoft.com/office/drawing/2017/decorative" val="1"/>
            </a:ext>
          </a:extLst>
        </xdr:cNvPr>
        <xdr:cNvGrpSpPr/>
      </xdr:nvGrpSpPr>
      <xdr:grpSpPr>
        <a:xfrm>
          <a:off x="5201286" y="1916431"/>
          <a:ext cx="4277160" cy="60451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Ventilation Funding*            |</a:t>
            </a:r>
          </a:p>
        </xdr:txBody>
      </xdr:sp>
      <xdr:sp macro="" textlink="'4. Board Level Worksheet'!$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0.68</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 xmlns:adec="http://schemas.microsoft.com/office/drawing/2017/decorative" val="1"/>
            </a:ext>
          </a:extLst>
        </xdr:cNvPr>
        <xdr:cNvGrpSpPr/>
      </xdr:nvGrpSpPr>
      <xdr:grpSpPr>
        <a:xfrm>
          <a:off x="714375" y="2830830"/>
          <a:ext cx="4036060" cy="450217"/>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40</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 xmlns:adec="http://schemas.microsoft.com/office/drawing/2017/decorative" val="1"/>
            </a:ext>
          </a:extLst>
        </xdr:cNvPr>
        <xdr:cNvGrpSpPr/>
      </xdr:nvGrpSpPr>
      <xdr:grpSpPr>
        <a:xfrm>
          <a:off x="5312965" y="2829242"/>
          <a:ext cx="4468890" cy="42714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7</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412750</xdr:colOff>
      <xdr:row>9</xdr:row>
      <xdr:rowOff>50800</xdr:rowOff>
    </xdr:from>
    <xdr:to>
      <xdr:col>3</xdr:col>
      <xdr:colOff>304800</xdr:colOff>
      <xdr:row>10</xdr:row>
      <xdr:rowOff>38099</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0400" y="1831975"/>
          <a:ext cx="1320800" cy="177799"/>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2020-21 School Year</a:t>
          </a:r>
        </a:p>
      </xdr:txBody>
    </xdr:sp>
    <xdr:clientData/>
  </xdr:twoCellAnchor>
  <xdr:twoCellAnchor>
    <xdr:from>
      <xdr:col>7</xdr:col>
      <xdr:colOff>492124</xdr:colOff>
      <xdr:row>9</xdr:row>
      <xdr:rowOff>53975</xdr:rowOff>
    </xdr:from>
    <xdr:to>
      <xdr:col>9</xdr:col>
      <xdr:colOff>419099</xdr:colOff>
      <xdr:row>10</xdr:row>
      <xdr:rowOff>47625</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26024" y="1835150"/>
          <a:ext cx="1355725" cy="18415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2021-22 School Year</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38</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 xmlns:adec="http://schemas.microsoft.com/office/drawing/2017/decorative" val="1"/>
            </a:ext>
          </a:extLst>
        </xdr:cNvPr>
        <xdr:cNvGrpSpPr/>
      </xdr:nvGrpSpPr>
      <xdr:grpSpPr>
        <a:xfrm>
          <a:off x="5308156" y="3373645"/>
          <a:ext cx="4348289" cy="443746"/>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38</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626824" y="4842683"/>
          <a:ext cx="6854240" cy="58318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437</a:t>
            </a:fld>
            <a:endParaRPr lang="en-CA" sz="1400" b="1">
              <a:solidFill>
                <a:schemeClr val="bg1"/>
              </a:solidFill>
            </a:endParaRPr>
          </a:p>
        </xdr:txBody>
      </xdr:sp>
    </xdr:grpSp>
    <xdr:clientData/>
  </xdr:twoCellAnchor>
  <xdr:twoCellAnchor>
    <xdr:from>
      <xdr:col>6</xdr:col>
      <xdr:colOff>400050</xdr:colOff>
      <xdr:row>17</xdr:row>
      <xdr:rowOff>171450</xdr:rowOff>
    </xdr:from>
    <xdr:to>
      <xdr:col>7</xdr:col>
      <xdr:colOff>209550</xdr:colOff>
      <xdr:row>19</xdr:row>
      <xdr:rowOff>47625</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276725" y="3495675"/>
          <a:ext cx="533400" cy="257175"/>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100%</a:t>
          </a:fld>
          <a:endParaRPr lang="en-CA" sz="1200" b="1">
            <a:solidFill>
              <a:schemeClr val="tx1"/>
            </a:solidFill>
          </a:endParaRPr>
        </a:p>
      </xdr:txBody>
    </xdr:sp>
    <xdr:clientData/>
  </xdr:twoCellAnchor>
  <xdr:twoCellAnchor>
    <xdr:from>
      <xdr:col>12</xdr:col>
      <xdr:colOff>539749</xdr:colOff>
      <xdr:row>17</xdr:row>
      <xdr:rowOff>149225</xdr:rowOff>
    </xdr:from>
    <xdr:to>
      <xdr:col>13</xdr:col>
      <xdr:colOff>352424</xdr:colOff>
      <xdr:row>19</xdr:row>
      <xdr:rowOff>47625</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759824" y="3473450"/>
          <a:ext cx="5365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100%</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 xmlns:adec="http://schemas.microsoft.com/office/drawing/2017/decorative"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676275</xdr:colOff>
      <xdr:row>1</xdr:row>
      <xdr:rowOff>638175</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28575</xdr:rowOff>
    </xdr:from>
    <xdr:to>
      <xdr:col>4</xdr:col>
      <xdr:colOff>1060450</xdr:colOff>
      <xdr:row>1</xdr:row>
      <xdr:rowOff>396875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860550" y="212725"/>
          <a:ext cx="419735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Peterborough V N C Catholic DSB</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id="1" name="Table1" displayName="Table1" ref="A5:K44" totalsRowCount="1" headerRowDxfId="22" dataDxfId="21">
  <autoFilter ref="A5:K43"/>
  <sortState ref="A6:K43">
    <sortCondition ref="A5:A43"/>
  </sortState>
  <tableColumns count="11">
    <tableColumn id="1" name="Name of School Facility"/>
    <tableColumn id="2" name="Building ID"/>
    <tableColumn id="3" name="Type of School Facility Ventilation" dataDxfId="20" totalsRowDxfId="19"/>
    <tableColumn id="4" name="Ventilation assessed " dataDxfId="18" totalsRowDxfId="17"/>
    <tableColumn id="5" name="Running ventilation systems longer" dataDxfId="16" totalsRowDxfId="15"/>
    <tableColumn id="6" name="Higher grade filters installed" dataDxfId="14" totalsRowDxfId="13"/>
    <tableColumn id="7" name="Increased frequency of filter changes" dataDxfId="12" totalsRowDxfId="11"/>
    <tableColumn id="8" name="Increased fresh air intake (windows and/or mechanical ventilation systems)" dataDxfId="10" totalsRowDxfId="9"/>
    <tableColumn id="10" name="HEPA units deployed in portables, as needed " dataDxfId="8" totalsRowDxfId="7"/>
    <tableColumn id="11" name="Standalone HEPA filter units in place" dataDxfId="6" totalsRowDxfId="5"/>
    <tableColumn id="12" name="Board ID" dataDxfId="4" totalsRowDxfId="3"/>
  </tableColumns>
  <tableStyleInfo name="TableStyleMedium2" showFirstColumn="0" showLastColumn="0" showRowStripes="0" showColumnStripes="0"/>
</table>
</file>

<file path=xl/tables/table2.xml><?xml version="1.0" encoding="utf-8"?>
<table xmlns="http://schemas.openxmlformats.org/spreadsheetml/2006/main" id="3" name="HVAC_Type" displayName="HVAC_Type" ref="AB2:AB5" totalsRowShown="0" headerRowDxfId="2" dataDxfId="1">
  <autoFilter ref="AB2:AB5"/>
  <tableColumns count="1">
    <tableColumn id="1"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I73"/>
  <sheetViews>
    <sheetView showGridLines="0" showRowColHeaders="0" tabSelected="1" topLeftCell="A12" zoomScaleNormal="100" workbookViewId="0">
      <selection activeCell="B7" sqref="B7"/>
    </sheetView>
  </sheetViews>
  <sheetFormatPr defaultColWidth="0" defaultRowHeight="14.4" zeroHeight="1" x14ac:dyDescent="0.3"/>
  <cols>
    <col min="1" max="1" width="8.88671875" customWidth="1"/>
    <col min="2" max="8" width="16.88671875" customWidth="1"/>
    <col min="9" max="9" width="8.88671875" customWidth="1"/>
    <col min="10" max="16384" width="8.88671875" hidden="1"/>
  </cols>
  <sheetData>
    <row r="1" spans="1:8" ht="15.6" x14ac:dyDescent="0.3">
      <c r="A1" s="70" t="s">
        <v>131</v>
      </c>
    </row>
    <row r="2" spans="1:8" ht="60.75" customHeight="1" x14ac:dyDescent="0.3">
      <c r="B2" s="104"/>
      <c r="C2" s="104"/>
      <c r="D2" s="104"/>
      <c r="E2" s="104"/>
      <c r="F2" s="104"/>
      <c r="G2" s="104"/>
      <c r="H2" s="104"/>
    </row>
    <row r="3" spans="1:8" ht="15" customHeight="1" x14ac:dyDescent="0.3">
      <c r="A3" s="66"/>
    </row>
    <row r="4" spans="1:8" ht="39.9" customHeight="1" x14ac:dyDescent="0.3">
      <c r="B4" s="105" t="s">
        <v>230</v>
      </c>
      <c r="C4" s="105"/>
      <c r="D4" s="105"/>
      <c r="E4" s="105"/>
      <c r="F4" s="105"/>
      <c r="G4" s="105"/>
      <c r="H4" s="105"/>
    </row>
    <row r="5" spans="1:8" ht="39.9" customHeight="1" x14ac:dyDescent="0.3">
      <c r="B5" s="105"/>
      <c r="C5" s="105"/>
      <c r="D5" s="105"/>
      <c r="E5" s="105"/>
      <c r="F5" s="105"/>
      <c r="G5" s="105"/>
      <c r="H5" s="105"/>
    </row>
    <row r="6" spans="1:8" ht="5.0999999999999996" customHeight="1" x14ac:dyDescent="0.3"/>
    <row r="7" spans="1:8" ht="45.9" customHeight="1" x14ac:dyDescent="0.3">
      <c r="A7" s="67"/>
      <c r="B7" s="68"/>
      <c r="C7" s="106"/>
      <c r="D7" s="106"/>
      <c r="E7" s="106"/>
      <c r="F7" s="106"/>
      <c r="G7" s="106"/>
    </row>
    <row r="8" spans="1:8" x14ac:dyDescent="0.3">
      <c r="A8" s="68"/>
      <c r="B8" s="68"/>
    </row>
    <row r="9" spans="1:8" x14ac:dyDescent="0.3">
      <c r="A9" s="68"/>
      <c r="B9" s="68"/>
    </row>
    <row r="10" spans="1:8" x14ac:dyDescent="0.3">
      <c r="A10" s="68"/>
      <c r="B10" s="68"/>
    </row>
    <row r="11" spans="1:8" x14ac:dyDescent="0.3">
      <c r="A11" s="67"/>
      <c r="B11" s="68"/>
    </row>
    <row r="12" spans="1:8" x14ac:dyDescent="0.3">
      <c r="A12" s="68"/>
      <c r="B12" s="68"/>
    </row>
    <row r="13" spans="1:8" x14ac:dyDescent="0.3">
      <c r="A13" s="68"/>
      <c r="B13" s="68"/>
    </row>
    <row r="14" spans="1:8" x14ac:dyDescent="0.3">
      <c r="A14" s="68"/>
      <c r="B14" s="68"/>
    </row>
    <row r="15" spans="1:8" x14ac:dyDescent="0.3">
      <c r="A15" s="68"/>
      <c r="B15" s="68"/>
    </row>
    <row r="16" spans="1:8"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sheetData>
  <sheetProtection algorithmName="SHA-512" hashValue="5UhzgNNcdfC+PRmOAgNFzMCDZC5h34xgSW1HOB7gzzpvW25GcnF/69bWqnyxTD1mVjnEZwQmatFhCBjj6XqHBA==" saltValue="GpgVhj0tkh/igDlLhQ2aMw==" spinCount="100000" sheet="1" objects="1" selectLockedCells="1" selectUnlockedCells="1"/>
  <mergeCells count="3">
    <mergeCell ref="B2:H2"/>
    <mergeCell ref="B4:H5"/>
    <mergeCell ref="C7:G7"/>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499984740745262"/>
    <pageSetUpPr fitToPage="1"/>
  </sheetPr>
  <dimension ref="A1:XFC41"/>
  <sheetViews>
    <sheetView zoomScaleNormal="100" workbookViewId="0">
      <selection activeCell="A2" sqref="A2:B32"/>
    </sheetView>
  </sheetViews>
  <sheetFormatPr defaultColWidth="0" defaultRowHeight="14.4" zeroHeight="1" x14ac:dyDescent="0.3"/>
  <cols>
    <col min="1" max="1" width="3.88671875" style="1" customWidth="1"/>
    <col min="2" max="13" width="10.88671875" style="1" customWidth="1"/>
    <col min="14" max="14" width="9.109375" style="1" customWidth="1"/>
    <col min="15" max="15" width="3.88671875" style="1" customWidth="1"/>
    <col min="16" max="5704" width="0" style="1" hidden="1" customWidth="1"/>
    <col min="5705" max="16383" width="8.88671875" style="1" hidden="1"/>
    <col min="16384" max="16384" width="8.109375" style="1" hidden="1"/>
  </cols>
  <sheetData>
    <row r="1" spans="1:2" ht="15.6" x14ac:dyDescent="0.3">
      <c r="A1" s="70" t="s">
        <v>149</v>
      </c>
    </row>
    <row r="2" spans="1:2" ht="15.6" x14ac:dyDescent="0.3">
      <c r="A2" s="69"/>
    </row>
    <row r="3" spans="1:2" x14ac:dyDescent="0.3"/>
    <row r="4" spans="1:2" ht="20.25" customHeight="1" x14ac:dyDescent="0.3"/>
    <row r="5" spans="1:2" x14ac:dyDescent="0.3">
      <c r="A5" s="2"/>
      <c r="B5" s="2"/>
    </row>
    <row r="6" spans="1:2" x14ac:dyDescent="0.3">
      <c r="A6" s="2"/>
      <c r="B6" s="2"/>
    </row>
    <row r="7" spans="1:2" x14ac:dyDescent="0.3">
      <c r="A7" s="2"/>
      <c r="B7" s="2"/>
    </row>
    <row r="8" spans="1:2" x14ac:dyDescent="0.3">
      <c r="A8" s="2"/>
      <c r="B8" s="2"/>
    </row>
    <row r="9" spans="1:2" x14ac:dyDescent="0.3">
      <c r="A9" s="2"/>
      <c r="B9" s="2"/>
    </row>
    <row r="10" spans="1:2" x14ac:dyDescent="0.3">
      <c r="A10" s="2"/>
      <c r="B10" s="2"/>
    </row>
    <row r="11" spans="1:2" x14ac:dyDescent="0.3">
      <c r="A11" s="2"/>
      <c r="B11" s="2"/>
    </row>
    <row r="12" spans="1:2" x14ac:dyDescent="0.3">
      <c r="A12" s="2"/>
      <c r="B12" s="2"/>
    </row>
    <row r="13" spans="1:2" x14ac:dyDescent="0.3">
      <c r="A13" s="2"/>
      <c r="B13" s="2"/>
    </row>
    <row r="14" spans="1:2" x14ac:dyDescent="0.3"/>
    <row r="15" spans="1:2" x14ac:dyDescent="0.3"/>
    <row r="16" spans="1:2"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spans="2:14" ht="27.75" hidden="1" customHeight="1" x14ac:dyDescent="0.3">
      <c r="B33" s="107"/>
      <c r="C33" s="107"/>
      <c r="D33" s="107"/>
      <c r="E33" s="107"/>
      <c r="F33" s="107"/>
      <c r="G33" s="107"/>
      <c r="H33" s="107"/>
      <c r="I33" s="107"/>
      <c r="J33" s="107"/>
      <c r="K33" s="107"/>
      <c r="L33" s="107"/>
      <c r="M33" s="107"/>
      <c r="N33" s="107"/>
    </row>
    <row r="34" spans="2:14" hidden="1" x14ac:dyDescent="0.3"/>
    <row r="35" spans="2:14" hidden="1" x14ac:dyDescent="0.3"/>
    <row r="36" spans="2:14" hidden="1" x14ac:dyDescent="0.3"/>
    <row r="37" spans="2:14" hidden="1" x14ac:dyDescent="0.3"/>
    <row r="38" spans="2:14" hidden="1" x14ac:dyDescent="0.3"/>
    <row r="39" spans="2:14" hidden="1" x14ac:dyDescent="0.3"/>
    <row r="40" spans="2:14" hidden="1" x14ac:dyDescent="0.3"/>
    <row r="41" spans="2:14" hidden="1" x14ac:dyDescent="0.3"/>
  </sheetData>
  <sheetProtection algorithmName="SHA-512" hashValue="f24IRHWfjivTVXic6ZM9B3BI+JVSno/yB5TZVjhF6/ADkRyU2PO824N8o4FoPySay0WJicWx2KUgxFsUBtKmOg==" saltValue="cy6FS6af4Id9UIYjI/CgFQ==" spinCount="100000" sheet="1" objects="1" scenarios="1" selectLockedCells="1" selectUnlockedCells="1"/>
  <mergeCells count="1">
    <mergeCell ref="B33:N33"/>
  </mergeCells>
  <pageMargins left="0.7" right="0.7" top="0.75" bottom="0.75" header="0.3" footer="0.3"/>
  <pageSetup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fitToPage="1"/>
  </sheetPr>
  <dimension ref="A1:XFC26"/>
  <sheetViews>
    <sheetView showGridLines="0" showRowColHeaders="0" zoomScaleNormal="100" workbookViewId="0">
      <selection activeCell="D5" sqref="D5"/>
    </sheetView>
  </sheetViews>
  <sheetFormatPr defaultColWidth="0" defaultRowHeight="14.4" zeroHeight="1" x14ac:dyDescent="0.3"/>
  <cols>
    <col min="1" max="1" width="3.88671875" style="1" customWidth="1"/>
    <col min="2" max="3" width="15.5546875" style="1" customWidth="1"/>
    <col min="4" max="4" width="36.88671875" style="1" customWidth="1"/>
    <col min="5" max="5" width="21.44140625" style="1" customWidth="1"/>
    <col min="6" max="6" width="12.6640625" style="1" customWidth="1"/>
    <col min="7" max="7" width="6.44140625" style="1" customWidth="1"/>
    <col min="8" max="8" width="3.88671875" style="2" hidden="1"/>
    <col min="9" max="9" width="3.5546875" style="2" hidden="1"/>
    <col min="10" max="10" width="19.44140625" style="2" hidden="1"/>
    <col min="11" max="16380" width="6.109375" style="1" hidden="1"/>
    <col min="16381" max="16381" width="4.109375" style="1" hidden="1"/>
    <col min="16382" max="16382" width="3.88671875" style="1" hidden="1"/>
    <col min="16383" max="16383" width="6.44140625" style="1" hidden="1"/>
    <col min="16384" max="16384" width="6.109375" style="1" hidden="1"/>
  </cols>
  <sheetData>
    <row r="1" spans="1:9" ht="15.6" x14ac:dyDescent="0.3">
      <c r="A1" s="70" t="s">
        <v>150</v>
      </c>
    </row>
    <row r="2" spans="1:9" s="2" customFormat="1" ht="53.1" customHeight="1" x14ac:dyDescent="0.3">
      <c r="A2" s="69"/>
      <c r="B2" s="112"/>
      <c r="C2" s="112"/>
      <c r="D2" s="112"/>
      <c r="E2" s="112"/>
      <c r="F2" s="112"/>
    </row>
    <row r="3" spans="1:9" s="2" customFormat="1" ht="12.9" customHeight="1" x14ac:dyDescent="0.3">
      <c r="A3" s="1"/>
      <c r="B3" s="1"/>
      <c r="C3" s="1"/>
      <c r="D3" s="1"/>
      <c r="E3" s="1"/>
      <c r="F3" s="1"/>
    </row>
    <row r="4" spans="1:9" s="2" customFormat="1" ht="12.9" customHeight="1" x14ac:dyDescent="0.3">
      <c r="A4" s="1"/>
      <c r="B4" s="1"/>
      <c r="C4" s="1"/>
      <c r="D4" s="1"/>
      <c r="E4" s="1"/>
      <c r="F4" s="1"/>
    </row>
    <row r="5" spans="1:9" s="2" customFormat="1" ht="24.9" customHeight="1" x14ac:dyDescent="0.3">
      <c r="A5" s="1"/>
      <c r="B5" s="113" t="s">
        <v>1</v>
      </c>
      <c r="C5" s="114"/>
      <c r="D5" s="101" t="s">
        <v>186</v>
      </c>
      <c r="E5" s="3"/>
      <c r="F5" s="4"/>
      <c r="H5" s="12"/>
    </row>
    <row r="6" spans="1:9" s="2" customFormat="1" ht="6.75" customHeight="1" x14ac:dyDescent="0.3">
      <c r="A6" s="1"/>
      <c r="B6" s="1"/>
      <c r="C6" s="1"/>
      <c r="D6" s="1"/>
      <c r="E6" s="1"/>
      <c r="F6" s="1"/>
    </row>
    <row r="7" spans="1:9" s="2" customFormat="1" ht="24.9" customHeight="1" x14ac:dyDescent="0.3">
      <c r="A7" s="1"/>
      <c r="B7" s="6" t="s">
        <v>229</v>
      </c>
      <c r="C7" s="7"/>
      <c r="D7" s="5" t="str">
        <f>INDEX(Table1[Type of School Facility Ventilation],MATCH('3. School Dashboard'!D5,Table1[Name of School Facility],0),1)</f>
        <v>Mechanical Ventilation</v>
      </c>
      <c r="E7" s="18"/>
      <c r="F7" s="9"/>
    </row>
    <row r="8" spans="1:9" s="2" customFormat="1" ht="12.6" customHeight="1" x14ac:dyDescent="0.3">
      <c r="A8" s="1"/>
      <c r="B8" s="1"/>
      <c r="C8" s="1"/>
      <c r="D8" s="1"/>
      <c r="E8" s="1"/>
      <c r="F8" s="1"/>
    </row>
    <row r="9" spans="1:9" s="2" customFormat="1" ht="27" customHeight="1" x14ac:dyDescent="0.3">
      <c r="A9" s="1"/>
      <c r="B9" s="113" t="s">
        <v>233</v>
      </c>
      <c r="C9" s="114"/>
      <c r="D9" s="114"/>
      <c r="E9" s="114"/>
      <c r="F9" s="115"/>
    </row>
    <row r="10" spans="1:9" s="2" customFormat="1" ht="18" customHeight="1" x14ac:dyDescent="0.3">
      <c r="A10" s="1"/>
      <c r="B10" s="116" t="s">
        <v>146</v>
      </c>
      <c r="C10" s="117"/>
      <c r="D10" s="117"/>
      <c r="E10" s="46" t="str">
        <f>IF(AND(I10="NA", $D$7="Non-Mechanical Ventilation (Natural Ventilation / Exhaust Only)"),"Not Applicable", "")</f>
        <v/>
      </c>
      <c r="F10" s="8">
        <f>IF(I10="NA",-1,IF(I10="Yes",1,0))</f>
        <v>1</v>
      </c>
      <c r="I10" s="45" t="str">
        <f>INDEX(Table1[[Ventilation assessed ]],MATCH('3. School Dashboard'!$D$5,Table1[Name of School Facility],0))</f>
        <v>Yes</v>
      </c>
    </row>
    <row r="11" spans="1:9" s="2" customFormat="1" ht="18" customHeight="1" x14ac:dyDescent="0.3">
      <c r="A11" s="1"/>
      <c r="B11" s="116" t="s">
        <v>142</v>
      </c>
      <c r="C11" s="117"/>
      <c r="D11" s="117"/>
      <c r="E11" s="46" t="str">
        <f>IF(AND(I11="NA", $D$7="Non-Mechanical Ventilation (Natural Ventilation / Exhaust Only)"),"Not Applicable", "")</f>
        <v/>
      </c>
      <c r="F11" s="8">
        <f>IF($I11="NA",-1,IF(I11="Yes",1,0))</f>
        <v>1</v>
      </c>
      <c r="I11" s="45" t="str">
        <f>INDEX(Table1[Running ventilation systems longer],MATCH('3. School Dashboard'!$D$5,Table1[Name of School Facility],0))</f>
        <v>Yes</v>
      </c>
    </row>
    <row r="12" spans="1:9" s="2" customFormat="1" ht="18" customHeight="1" x14ac:dyDescent="0.3">
      <c r="A12" s="1"/>
      <c r="B12" s="110" t="s">
        <v>7</v>
      </c>
      <c r="C12" s="111"/>
      <c r="D12" s="111"/>
      <c r="E12" s="46" t="str">
        <f>IF(AND(I12="NA", $D$7="Non-Mechanical Ventilation (Natural Ventilation / Exhaust Only)"),"Not Applicable", "")</f>
        <v/>
      </c>
      <c r="F12" s="8">
        <f>IF($I12="NA",-1,IF(I12="Yes",1,0))</f>
        <v>1</v>
      </c>
      <c r="I12" s="45" t="str">
        <f>INDEX(Table1[Higher grade filters installed],MATCH('3. School Dashboard'!$D$5,Table1[Name of School Facility],0))</f>
        <v>Yes</v>
      </c>
    </row>
    <row r="13" spans="1:9" s="2" customFormat="1" ht="18" customHeight="1" x14ac:dyDescent="0.3">
      <c r="A13" s="1"/>
      <c r="B13" s="110" t="s">
        <v>231</v>
      </c>
      <c r="C13" s="111"/>
      <c r="D13" s="111"/>
      <c r="E13" s="46" t="str">
        <f>IF(AND(I13="NA", $D$7="Non-Mechanical Ventilation (Natural Ventilation / Exhaust Only)"),"Not Applicable", "")</f>
        <v/>
      </c>
      <c r="F13" s="8">
        <f>IF(I13="NA",-1,IF(I13="Yes",1,0))</f>
        <v>1</v>
      </c>
      <c r="I13" s="45" t="str">
        <f>INDEX(Table1[Increased frequency of filter changes],MATCH('3. School Dashboard'!$D$5,Table1[Name of School Facility],0))</f>
        <v>Yes</v>
      </c>
    </row>
    <row r="14" spans="1:9" ht="18" customHeight="1" x14ac:dyDescent="0.3">
      <c r="B14" s="110" t="s">
        <v>232</v>
      </c>
      <c r="C14" s="111"/>
      <c r="D14" s="111"/>
      <c r="E14" s="46" t="str">
        <f>IF(AND(I14="NA", $D$7="Non-Mechanical Ventilation (Natural Ventilation / Exhaust Only)"),"Not Applicable", "")</f>
        <v/>
      </c>
      <c r="F14" s="8">
        <f>IF(I14="NA",-1,IF(I14="Yes",1,0))</f>
        <v>1</v>
      </c>
      <c r="G14" s="10"/>
      <c r="I14" s="45" t="str">
        <f>INDEX(Table1[Increased fresh air intake (windows and/or mechanical ventilation systems)],MATCH('3. School Dashboard'!$D$5,Table1[Name of School Facility],0))</f>
        <v>Yes</v>
      </c>
    </row>
    <row r="15" spans="1:9" ht="18" customHeight="1" x14ac:dyDescent="0.3">
      <c r="B15" s="110" t="s">
        <v>236</v>
      </c>
      <c r="C15" s="111"/>
      <c r="D15" s="111"/>
      <c r="E15" s="46" t="str">
        <f>IF(I15="NA", "Not Applicable", "")</f>
        <v>Not Applicable</v>
      </c>
      <c r="F15" s="80">
        <f>IF(I15="NA",-1,IF(I15="Yes",1,0))</f>
        <v>-1</v>
      </c>
      <c r="G15" s="10"/>
      <c r="I15" s="45" t="str">
        <f>INDEX(Table1[HEPA units deployed in portables, as needed ],MATCH('3. School Dashboard'!$D$5,Table1[Name of School Facility],0))</f>
        <v>NA</v>
      </c>
    </row>
    <row r="16" spans="1:9" ht="18" customHeight="1" x14ac:dyDescent="0.3">
      <c r="B16" s="108" t="s">
        <v>8</v>
      </c>
      <c r="C16" s="109"/>
      <c r="D16" s="109"/>
      <c r="E16" s="109"/>
      <c r="F16" s="83">
        <f>INDEX(Table1[Standalone HEPA filter units in place],MATCH('3. School Dashboard'!$D$5,Table1[Name of School Facility],0))</f>
        <v>13</v>
      </c>
      <c r="G16" s="11"/>
      <c r="I16" s="45">
        <f>INDEX(Table1[Standalone HEPA filter units in place],MATCH('3. School Dashboard'!$D$5,Table1[Name of School Facility],0))</f>
        <v>13</v>
      </c>
    </row>
    <row r="17" spans="2:2" ht="27" customHeight="1" x14ac:dyDescent="0.3">
      <c r="B17" s="89" t="s">
        <v>234</v>
      </c>
    </row>
    <row r="18" spans="2:2" x14ac:dyDescent="0.3">
      <c r="B18" s="90" t="s">
        <v>235</v>
      </c>
    </row>
    <row r="19" spans="2:2" hidden="1" x14ac:dyDescent="0.3"/>
    <row r="20" spans="2:2" hidden="1" x14ac:dyDescent="0.3"/>
    <row r="21" spans="2:2" hidden="1" x14ac:dyDescent="0.3"/>
    <row r="22" spans="2:2" hidden="1" x14ac:dyDescent="0.3"/>
    <row r="23" spans="2:2" hidden="1" x14ac:dyDescent="0.3"/>
    <row r="24" spans="2:2" hidden="1" x14ac:dyDescent="0.3"/>
    <row r="25" spans="2:2" hidden="1" x14ac:dyDescent="0.3"/>
    <row r="26" spans="2:2" ht="3.9" hidden="1" customHeight="1" x14ac:dyDescent="0.3"/>
  </sheetData>
  <sheetProtection sheet="1" selectLockedCells="1"/>
  <mergeCells count="10">
    <mergeCell ref="B2:F2"/>
    <mergeCell ref="B5:C5"/>
    <mergeCell ref="B9:F9"/>
    <mergeCell ref="B10:D10"/>
    <mergeCell ref="B11:D11"/>
    <mergeCell ref="B16:E16"/>
    <mergeCell ref="B12:D12"/>
    <mergeCell ref="B13:D13"/>
    <mergeCell ref="B14:D14"/>
    <mergeCell ref="B15:D15"/>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formula1>School_Name</formula1>
    </dataValidation>
  </dataValidations>
  <pageMargins left="0.7" right="0.7" top="0.75" bottom="0.75" header="0.3" footer="0.3"/>
  <pageSetup scale="8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79998168889431442"/>
    <pageSetUpPr fitToPage="1"/>
  </sheetPr>
  <dimension ref="A1:R28"/>
  <sheetViews>
    <sheetView topLeftCell="A17" zoomScaleNormal="100" workbookViewId="0">
      <selection activeCell="C18" sqref="C18:C19"/>
    </sheetView>
  </sheetViews>
  <sheetFormatPr defaultRowHeight="14.4" x14ac:dyDescent="0.3"/>
  <cols>
    <col min="1" max="1" width="6.109375" style="35" customWidth="1"/>
    <col min="2" max="2" width="62.44140625" style="21" customWidth="1"/>
    <col min="3" max="3" width="57.88671875" customWidth="1"/>
    <col min="4" max="4" width="14" customWidth="1"/>
    <col min="5" max="17" width="15.88671875" customWidth="1"/>
  </cols>
  <sheetData>
    <row r="1" spans="1:18" ht="16.2" thickBot="1" x14ac:dyDescent="0.35">
      <c r="A1" s="71" t="s">
        <v>132</v>
      </c>
      <c r="B1" s="33" t="s">
        <v>114</v>
      </c>
      <c r="C1" s="34" t="s">
        <v>115</v>
      </c>
    </row>
    <row r="2" spans="1:18" ht="18.600000000000001" thickBot="1" x14ac:dyDescent="0.4">
      <c r="A2" s="17"/>
      <c r="B2" s="20"/>
      <c r="C2" s="13"/>
      <c r="F2" s="127" t="s">
        <v>254</v>
      </c>
      <c r="G2" s="128"/>
    </row>
    <row r="3" spans="1:18" x14ac:dyDescent="0.3">
      <c r="A3" s="23"/>
      <c r="B3" s="24" t="s">
        <v>118</v>
      </c>
      <c r="C3" s="25"/>
      <c r="F3" s="97"/>
      <c r="G3" s="98" t="s">
        <v>256</v>
      </c>
    </row>
    <row r="4" spans="1:18" ht="15" thickBot="1" x14ac:dyDescent="0.35">
      <c r="A4" s="17"/>
      <c r="B4" s="20"/>
      <c r="F4" s="99"/>
      <c r="G4" s="100" t="s">
        <v>255</v>
      </c>
    </row>
    <row r="5" spans="1:18" x14ac:dyDescent="0.3">
      <c r="A5" s="17">
        <v>1</v>
      </c>
      <c r="B5" s="20" t="s">
        <v>9</v>
      </c>
      <c r="C5" s="22" t="s">
        <v>95</v>
      </c>
      <c r="D5" s="65" t="s">
        <v>252</v>
      </c>
      <c r="E5" s="81"/>
    </row>
    <row r="6" spans="1:18" x14ac:dyDescent="0.3">
      <c r="B6" s="20"/>
    </row>
    <row r="7" spans="1:18" x14ac:dyDescent="0.3">
      <c r="A7" s="17">
        <v>2</v>
      </c>
      <c r="B7" s="20" t="s">
        <v>113</v>
      </c>
    </row>
    <row r="8" spans="1:18" ht="43.2" x14ac:dyDescent="0.3">
      <c r="A8" s="55">
        <v>2.1</v>
      </c>
      <c r="C8" s="102" t="s">
        <v>257</v>
      </c>
      <c r="D8" s="65" t="s">
        <v>248</v>
      </c>
    </row>
    <row r="9" spans="1:18" ht="28.8" x14ac:dyDescent="0.3">
      <c r="A9" s="62">
        <v>2.2000000000000002</v>
      </c>
      <c r="C9" s="82" t="s">
        <v>259</v>
      </c>
      <c r="D9" s="65" t="s">
        <v>248</v>
      </c>
    </row>
    <row r="10" spans="1:18" ht="28.8" x14ac:dyDescent="0.3">
      <c r="A10" s="62">
        <v>2.2999999999999998</v>
      </c>
      <c r="C10" s="82" t="s">
        <v>258</v>
      </c>
      <c r="D10" s="65" t="s">
        <v>248</v>
      </c>
    </row>
    <row r="11" spans="1:18" ht="28.8" x14ac:dyDescent="0.3">
      <c r="A11" s="62">
        <v>2.4</v>
      </c>
      <c r="C11" s="82" t="s">
        <v>260</v>
      </c>
      <c r="D11" s="65" t="s">
        <v>248</v>
      </c>
    </row>
    <row r="12" spans="1:18" x14ac:dyDescent="0.3">
      <c r="A12" s="17"/>
      <c r="B12" s="20"/>
    </row>
    <row r="13" spans="1:18" x14ac:dyDescent="0.3">
      <c r="A13" s="23"/>
      <c r="B13" s="24" t="s">
        <v>119</v>
      </c>
      <c r="C13" s="25"/>
    </row>
    <row r="14" spans="1:18" ht="15" thickBot="1" x14ac:dyDescent="0.35">
      <c r="A14" s="17"/>
      <c r="B14" s="20"/>
      <c r="R14" s="47"/>
    </row>
    <row r="15" spans="1:18" ht="15" thickBot="1" x14ac:dyDescent="0.35">
      <c r="A15" s="50">
        <v>3</v>
      </c>
      <c r="B15" s="49" t="s">
        <v>117</v>
      </c>
      <c r="C15" s="48"/>
      <c r="E15" s="118" t="s">
        <v>130</v>
      </c>
      <c r="F15" s="119"/>
      <c r="G15" s="119"/>
      <c r="H15" s="119"/>
      <c r="I15" s="119"/>
      <c r="J15" s="119"/>
      <c r="K15" s="119"/>
      <c r="L15" s="119"/>
      <c r="M15" s="119"/>
      <c r="N15" s="119"/>
      <c r="O15" s="119"/>
      <c r="P15" s="119"/>
      <c r="Q15" s="120"/>
    </row>
    <row r="16" spans="1:18" x14ac:dyDescent="0.3">
      <c r="E16" s="121" t="s">
        <v>124</v>
      </c>
      <c r="F16" s="122"/>
      <c r="G16" s="122"/>
      <c r="H16" s="122"/>
      <c r="I16" s="122"/>
      <c r="J16" s="123"/>
      <c r="K16" s="124" t="s">
        <v>125</v>
      </c>
      <c r="L16" s="125"/>
      <c r="M16" s="125"/>
      <c r="N16" s="125"/>
      <c r="O16" s="125"/>
      <c r="P16" s="125"/>
      <c r="Q16" s="126"/>
    </row>
    <row r="17" spans="1:17" ht="57.6" x14ac:dyDescent="0.3">
      <c r="C17" s="65" t="s">
        <v>253</v>
      </c>
      <c r="E17" s="58" t="s">
        <v>127</v>
      </c>
      <c r="F17" s="59" t="s">
        <v>127</v>
      </c>
      <c r="G17" s="91" t="s">
        <v>241</v>
      </c>
      <c r="H17" s="91" t="s">
        <v>243</v>
      </c>
      <c r="I17" s="91" t="s">
        <v>242</v>
      </c>
      <c r="J17" s="92" t="s">
        <v>244</v>
      </c>
      <c r="K17" s="64" t="s">
        <v>129</v>
      </c>
      <c r="L17" s="60" t="s">
        <v>126</v>
      </c>
      <c r="M17" s="76" t="s">
        <v>140</v>
      </c>
      <c r="N17" s="91" t="s">
        <v>243</v>
      </c>
      <c r="O17" s="91" t="s">
        <v>242</v>
      </c>
      <c r="P17" s="91" t="s">
        <v>241</v>
      </c>
      <c r="Q17" s="92" t="s">
        <v>244</v>
      </c>
    </row>
    <row r="18" spans="1:17" ht="30" customHeight="1" x14ac:dyDescent="0.3">
      <c r="A18" s="61">
        <v>3.1</v>
      </c>
      <c r="B18" s="20" t="s">
        <v>240</v>
      </c>
      <c r="C18" s="103">
        <f>SUM(E18:J18)/1000000</f>
        <v>6.6603500000000002</v>
      </c>
      <c r="D18" s="65"/>
      <c r="E18" s="93">
        <f>INDEX('Funding Tables'!$Q$3:$Q$78,MATCH('4. Board Level Worksheet'!$C$5,'Funding Tables'!$C$3:$C$78,0))*1000000</f>
        <v>367900</v>
      </c>
      <c r="F18" s="93">
        <f>INDEX('Funding Tables'!$R$3:$R$78,MATCH('4. Board Level Worksheet'!$C$5,'Funding Tables'!$C$3:$C$78,0))*1000000</f>
        <v>367900</v>
      </c>
      <c r="G18" s="94">
        <v>5324550</v>
      </c>
      <c r="H18" s="94">
        <v>600000</v>
      </c>
      <c r="I18" s="94">
        <v>0</v>
      </c>
      <c r="J18" s="94">
        <v>0</v>
      </c>
      <c r="K18" s="56"/>
      <c r="L18" s="51"/>
      <c r="M18" s="51"/>
      <c r="N18" s="51"/>
      <c r="O18" s="51"/>
      <c r="P18" s="51"/>
      <c r="Q18" s="52"/>
    </row>
    <row r="19" spans="1:17" ht="30" customHeight="1" thickBot="1" x14ac:dyDescent="0.35">
      <c r="A19" s="61">
        <v>3.2</v>
      </c>
      <c r="B19" s="20" t="s">
        <v>116</v>
      </c>
      <c r="C19" s="103">
        <f>SUM(K19:Q19)/1000000</f>
        <v>0.68230800000000003</v>
      </c>
      <c r="D19" s="65"/>
      <c r="E19" s="53"/>
      <c r="F19" s="54"/>
      <c r="G19" s="54"/>
      <c r="H19" s="54"/>
      <c r="I19" s="54"/>
      <c r="J19" s="57"/>
      <c r="K19" s="95">
        <f>INDEX('Funding Tables'!$S$3:$S$78,MATCH('4. Board Level Worksheet'!$C$5,'Funding Tables'!$C$3:$C$78,0))*1000000</f>
        <v>211308</v>
      </c>
      <c r="L19" s="95">
        <f>INDEX('Funding Tables'!$T$3:$T$78,MATCH('4. Board Level Worksheet'!$C$5,'Funding Tables'!$C$3:$C$78,0))*1000000</f>
        <v>32000</v>
      </c>
      <c r="M19" s="95">
        <f>INDEX('Funding Tables'!$V$3:$V$78,MATCH('4. Board Level Worksheet'!$C$5,'Funding Tables'!$C$3:$C$78,0))*1000000</f>
        <v>39000</v>
      </c>
      <c r="N19" s="94">
        <v>400000</v>
      </c>
      <c r="O19" s="94">
        <v>0</v>
      </c>
      <c r="P19" s="94">
        <v>0</v>
      </c>
      <c r="Q19" s="94">
        <v>0</v>
      </c>
    </row>
    <row r="21" spans="1:17" x14ac:dyDescent="0.3">
      <c r="A21" s="17">
        <v>3.3</v>
      </c>
      <c r="B21" s="63" t="s">
        <v>128</v>
      </c>
      <c r="C21" s="26">
        <v>40</v>
      </c>
      <c r="D21" s="65" t="s">
        <v>248</v>
      </c>
    </row>
    <row r="22" spans="1:17" x14ac:dyDescent="0.3">
      <c r="A22" s="17">
        <v>3.4</v>
      </c>
      <c r="B22" s="63" t="s">
        <v>147</v>
      </c>
      <c r="C22" s="26">
        <v>38</v>
      </c>
      <c r="D22" s="65" t="s">
        <v>248</v>
      </c>
    </row>
    <row r="23" spans="1:17" x14ac:dyDescent="0.3">
      <c r="A23" s="17">
        <v>3.5</v>
      </c>
      <c r="B23" s="63" t="s">
        <v>250</v>
      </c>
      <c r="C23" s="87">
        <f>IFERROR(C22/ROWS(Table1[Name of School Facility]),"")</f>
        <v>1</v>
      </c>
      <c r="D23" s="65" t="s">
        <v>249</v>
      </c>
    </row>
    <row r="24" spans="1:17" x14ac:dyDescent="0.3">
      <c r="A24" s="17">
        <v>3.6</v>
      </c>
      <c r="B24" s="63" t="s">
        <v>246</v>
      </c>
      <c r="C24" s="26">
        <v>7</v>
      </c>
      <c r="D24" s="65" t="s">
        <v>248</v>
      </c>
    </row>
    <row r="25" spans="1:17" x14ac:dyDescent="0.3">
      <c r="A25" s="17">
        <v>3.7</v>
      </c>
      <c r="B25" s="63" t="s">
        <v>228</v>
      </c>
      <c r="C25" s="26">
        <v>38</v>
      </c>
      <c r="D25" s="65" t="s">
        <v>248</v>
      </c>
    </row>
    <row r="26" spans="1:17" x14ac:dyDescent="0.3">
      <c r="A26" s="17">
        <v>3.8</v>
      </c>
      <c r="B26" s="63" t="s">
        <v>251</v>
      </c>
      <c r="C26" s="87">
        <f>IFERROR(C25/ROWS(Table1[Name of School Facility]),"")</f>
        <v>1</v>
      </c>
      <c r="D26" s="65" t="s">
        <v>249</v>
      </c>
    </row>
    <row r="27" spans="1:17" x14ac:dyDescent="0.3">
      <c r="A27" s="17"/>
      <c r="B27" s="20"/>
      <c r="C27" s="21"/>
      <c r="D27" s="65"/>
    </row>
    <row r="28" spans="1:17" x14ac:dyDescent="0.3">
      <c r="A28" s="50">
        <v>4</v>
      </c>
      <c r="B28" s="49" t="s">
        <v>245</v>
      </c>
      <c r="C28" s="84">
        <v>437</v>
      </c>
      <c r="D28" s="65" t="s">
        <v>248</v>
      </c>
    </row>
  </sheetData>
  <mergeCells count="4">
    <mergeCell ref="E15:Q15"/>
    <mergeCell ref="E16:J16"/>
    <mergeCell ref="K16:Q16"/>
    <mergeCell ref="F2:G2"/>
  </mergeCells>
  <dataValidations count="1">
    <dataValidation operator="lessThan" allowBlank="1" showInputMessage="1" showErrorMessage="1" sqref="E8 C8"/>
  </dataValidations>
  <pageMargins left="0.7" right="0.7" top="0.75" bottom="0.75" header="0.3" footer="0.3"/>
  <pageSetup scale="2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79998168889431442"/>
    <pageSetUpPr fitToPage="1"/>
  </sheetPr>
  <dimension ref="A1:K43"/>
  <sheetViews>
    <sheetView zoomScale="110" zoomScaleNormal="110" workbookViewId="0">
      <selection activeCell="D13" sqref="D13"/>
    </sheetView>
  </sheetViews>
  <sheetFormatPr defaultRowHeight="14.4" x14ac:dyDescent="0.3"/>
  <cols>
    <col min="1" max="1" width="26.109375" customWidth="1"/>
    <col min="2" max="2" width="13" customWidth="1"/>
    <col min="3" max="3" width="30.88671875" style="28" customWidth="1"/>
    <col min="4" max="4" width="20.88671875" style="28" customWidth="1"/>
    <col min="5" max="5" width="32" style="28" customWidth="1"/>
    <col min="6" max="6" width="26.33203125" style="28" customWidth="1"/>
    <col min="7" max="7" width="32.44140625" style="28" customWidth="1"/>
    <col min="8" max="8" width="46.6640625" style="28" customWidth="1"/>
    <col min="9" max="9" width="41.109375" style="28" customWidth="1"/>
    <col min="10" max="10" width="33.109375" style="28" customWidth="1"/>
    <col min="11" max="11" width="10.44140625" style="28" bestFit="1" customWidth="1"/>
    <col min="14" max="14" width="29.44140625" customWidth="1"/>
    <col min="23" max="23" width="32.88671875" customWidth="1"/>
  </cols>
  <sheetData>
    <row r="1" spans="1:11" ht="15.6" x14ac:dyDescent="0.3">
      <c r="A1" s="72" t="s">
        <v>133</v>
      </c>
    </row>
    <row r="2" spans="1:11" s="27" customFormat="1" ht="72" x14ac:dyDescent="0.3">
      <c r="A2" s="96" t="s">
        <v>247</v>
      </c>
      <c r="B2" s="29"/>
      <c r="C2" s="30" t="s">
        <v>237</v>
      </c>
      <c r="D2" s="31" t="s">
        <v>122</v>
      </c>
      <c r="E2" s="31" t="s">
        <v>122</v>
      </c>
      <c r="F2" s="31" t="s">
        <v>122</v>
      </c>
      <c r="G2" s="31" t="s">
        <v>122</v>
      </c>
      <c r="H2" s="31" t="s">
        <v>122</v>
      </c>
      <c r="I2" s="31" t="s">
        <v>122</v>
      </c>
      <c r="J2" s="31" t="s">
        <v>239</v>
      </c>
    </row>
    <row r="3" spans="1:11" ht="15" thickBot="1" x14ac:dyDescent="0.35">
      <c r="K3"/>
    </row>
    <row r="4" spans="1:11" ht="15" thickBot="1" x14ac:dyDescent="0.35">
      <c r="A4" s="36" t="s">
        <v>120</v>
      </c>
      <c r="B4" s="37"/>
      <c r="C4" s="38"/>
      <c r="D4" s="39" t="s">
        <v>121</v>
      </c>
      <c r="E4" s="40"/>
      <c r="F4" s="40"/>
      <c r="G4" s="40"/>
      <c r="H4" s="40"/>
      <c r="I4" s="40"/>
      <c r="J4" s="40"/>
      <c r="K4"/>
    </row>
    <row r="5" spans="1:11" s="32" customFormat="1" ht="29.4" thickBot="1" x14ac:dyDescent="0.35">
      <c r="A5" s="41" t="s">
        <v>2</v>
      </c>
      <c r="B5" s="42" t="s">
        <v>3</v>
      </c>
      <c r="C5" s="42" t="s">
        <v>4</v>
      </c>
      <c r="D5" s="43" t="s">
        <v>146</v>
      </c>
      <c r="E5" s="73" t="s">
        <v>142</v>
      </c>
      <c r="F5" s="44" t="s">
        <v>7</v>
      </c>
      <c r="G5" s="44" t="s">
        <v>231</v>
      </c>
      <c r="H5" s="73" t="s">
        <v>232</v>
      </c>
      <c r="I5" s="44" t="s">
        <v>145</v>
      </c>
      <c r="J5" s="44" t="s">
        <v>8</v>
      </c>
      <c r="K5" s="88" t="s">
        <v>151</v>
      </c>
    </row>
    <row r="6" spans="1:11" x14ac:dyDescent="0.3">
      <c r="A6" t="s">
        <v>164</v>
      </c>
      <c r="B6" t="s">
        <v>165</v>
      </c>
      <c r="C6" s="28" t="s">
        <v>148</v>
      </c>
      <c r="D6" s="28" t="s">
        <v>6</v>
      </c>
      <c r="E6" s="28" t="s">
        <v>6</v>
      </c>
      <c r="F6" s="28" t="s">
        <v>6</v>
      </c>
      <c r="G6" s="28" t="s">
        <v>6</v>
      </c>
      <c r="H6" s="28" t="s">
        <v>6</v>
      </c>
      <c r="I6" s="28" t="s">
        <v>123</v>
      </c>
      <c r="J6" s="28">
        <v>9</v>
      </c>
      <c r="K6" s="28">
        <v>41</v>
      </c>
    </row>
    <row r="7" spans="1:11" x14ac:dyDescent="0.3">
      <c r="A7" t="s">
        <v>166</v>
      </c>
      <c r="B7" t="s">
        <v>167</v>
      </c>
      <c r="C7" s="28" t="s">
        <v>148</v>
      </c>
      <c r="D7" s="28" t="s">
        <v>6</v>
      </c>
      <c r="E7" s="28" t="s">
        <v>6</v>
      </c>
      <c r="F7" s="28" t="s">
        <v>6</v>
      </c>
      <c r="G7" s="28" t="s">
        <v>6</v>
      </c>
      <c r="H7" s="28" t="s">
        <v>6</v>
      </c>
      <c r="I7" s="28" t="s">
        <v>123</v>
      </c>
      <c r="J7" s="28">
        <v>12</v>
      </c>
      <c r="K7" s="28">
        <v>41</v>
      </c>
    </row>
    <row r="8" spans="1:11" x14ac:dyDescent="0.3">
      <c r="A8" t="s">
        <v>154</v>
      </c>
      <c r="B8" t="s">
        <v>168</v>
      </c>
      <c r="C8" s="28" t="s">
        <v>148</v>
      </c>
      <c r="D8" s="28" t="s">
        <v>6</v>
      </c>
      <c r="E8" s="28" t="s">
        <v>6</v>
      </c>
      <c r="F8" s="28" t="s">
        <v>6</v>
      </c>
      <c r="G8" s="28" t="s">
        <v>6</v>
      </c>
      <c r="H8" s="28" t="s">
        <v>6</v>
      </c>
      <c r="I8" s="28" t="s">
        <v>123</v>
      </c>
      <c r="J8" s="28">
        <v>12</v>
      </c>
      <c r="K8" s="28">
        <v>41</v>
      </c>
    </row>
    <row r="9" spans="1:11" x14ac:dyDescent="0.3">
      <c r="A9" t="s">
        <v>169</v>
      </c>
      <c r="B9" t="s">
        <v>170</v>
      </c>
      <c r="C9" s="28" t="s">
        <v>148</v>
      </c>
      <c r="D9" s="28" t="s">
        <v>6</v>
      </c>
      <c r="E9" s="28" t="s">
        <v>6</v>
      </c>
      <c r="F9" s="28" t="s">
        <v>6</v>
      </c>
      <c r="G9" s="28" t="s">
        <v>6</v>
      </c>
      <c r="H9" s="28" t="s">
        <v>6</v>
      </c>
      <c r="I9" s="28" t="s">
        <v>123</v>
      </c>
      <c r="J9" s="28">
        <v>12</v>
      </c>
      <c r="K9" s="28">
        <v>41</v>
      </c>
    </row>
    <row r="10" spans="1:11" x14ac:dyDescent="0.3">
      <c r="A10" t="s">
        <v>153</v>
      </c>
      <c r="B10" t="s">
        <v>157</v>
      </c>
      <c r="C10" s="28" t="s">
        <v>148</v>
      </c>
      <c r="D10" s="28" t="s">
        <v>6</v>
      </c>
      <c r="E10" s="28" t="s">
        <v>6</v>
      </c>
      <c r="F10" s="28" t="s">
        <v>6</v>
      </c>
      <c r="G10" s="28" t="s">
        <v>6</v>
      </c>
      <c r="H10" s="28" t="s">
        <v>6</v>
      </c>
      <c r="I10" s="28" t="s">
        <v>123</v>
      </c>
      <c r="J10" s="28">
        <v>22</v>
      </c>
      <c r="K10" s="28">
        <v>41</v>
      </c>
    </row>
    <row r="11" spans="1:11" x14ac:dyDescent="0.3">
      <c r="A11" t="s">
        <v>171</v>
      </c>
      <c r="B11" t="s">
        <v>172</v>
      </c>
      <c r="C11" s="28" t="s">
        <v>148</v>
      </c>
      <c r="D11" s="28" t="s">
        <v>6</v>
      </c>
      <c r="E11" s="28" t="s">
        <v>6</v>
      </c>
      <c r="F11" s="28" t="s">
        <v>6</v>
      </c>
      <c r="G11" s="28" t="s">
        <v>6</v>
      </c>
      <c r="H11" s="28" t="s">
        <v>6</v>
      </c>
      <c r="I11" s="28" t="s">
        <v>123</v>
      </c>
      <c r="J11" s="28">
        <v>7</v>
      </c>
      <c r="K11" s="28">
        <v>41</v>
      </c>
    </row>
    <row r="12" spans="1:11" x14ac:dyDescent="0.3">
      <c r="A12" t="s">
        <v>173</v>
      </c>
      <c r="B12" t="s">
        <v>174</v>
      </c>
      <c r="C12" s="28" t="s">
        <v>148</v>
      </c>
      <c r="D12" s="28" t="s">
        <v>6</v>
      </c>
      <c r="E12" s="28" t="s">
        <v>6</v>
      </c>
      <c r="F12" s="28" t="s">
        <v>6</v>
      </c>
      <c r="G12" s="28" t="s">
        <v>6</v>
      </c>
      <c r="H12" s="28" t="s">
        <v>6</v>
      </c>
      <c r="I12" s="28" t="s">
        <v>123</v>
      </c>
      <c r="J12" s="28">
        <v>8</v>
      </c>
      <c r="K12" s="28">
        <v>41</v>
      </c>
    </row>
    <row r="13" spans="1:11" x14ac:dyDescent="0.3">
      <c r="A13" t="s">
        <v>152</v>
      </c>
      <c r="B13" t="s">
        <v>175</v>
      </c>
      <c r="C13" s="28" t="s">
        <v>148</v>
      </c>
      <c r="D13" s="28" t="s">
        <v>6</v>
      </c>
      <c r="E13" s="28" t="s">
        <v>5</v>
      </c>
      <c r="F13" s="28" t="s">
        <v>6</v>
      </c>
      <c r="G13" s="28" t="s">
        <v>6</v>
      </c>
      <c r="H13" s="28" t="s">
        <v>5</v>
      </c>
      <c r="I13" s="28" t="s">
        <v>123</v>
      </c>
      <c r="J13" s="28">
        <v>7</v>
      </c>
      <c r="K13" s="28">
        <v>41</v>
      </c>
    </row>
    <row r="14" spans="1:11" x14ac:dyDescent="0.3">
      <c r="A14" t="s">
        <v>176</v>
      </c>
      <c r="B14" t="s">
        <v>177</v>
      </c>
      <c r="C14" s="28" t="s">
        <v>148</v>
      </c>
      <c r="D14" s="28" t="s">
        <v>6</v>
      </c>
      <c r="E14" s="28" t="s">
        <v>6</v>
      </c>
      <c r="F14" s="28" t="s">
        <v>6</v>
      </c>
      <c r="G14" s="28" t="s">
        <v>6</v>
      </c>
      <c r="H14" s="28" t="s">
        <v>6</v>
      </c>
      <c r="I14" s="28" t="s">
        <v>123</v>
      </c>
      <c r="J14" s="28">
        <v>10</v>
      </c>
      <c r="K14" s="28">
        <v>41</v>
      </c>
    </row>
    <row r="15" spans="1:11" x14ac:dyDescent="0.3">
      <c r="A15" t="s">
        <v>178</v>
      </c>
      <c r="B15" t="s">
        <v>179</v>
      </c>
      <c r="C15" s="28" t="s">
        <v>148</v>
      </c>
      <c r="D15" s="28" t="s">
        <v>6</v>
      </c>
      <c r="E15" s="28" t="s">
        <v>6</v>
      </c>
      <c r="F15" s="28" t="s">
        <v>6</v>
      </c>
      <c r="G15" s="28" t="s">
        <v>6</v>
      </c>
      <c r="H15" s="28" t="s">
        <v>6</v>
      </c>
      <c r="I15" s="28" t="s">
        <v>123</v>
      </c>
      <c r="J15" s="28">
        <v>11</v>
      </c>
      <c r="K15" s="28">
        <v>41</v>
      </c>
    </row>
    <row r="16" spans="1:11" x14ac:dyDescent="0.3">
      <c r="A16" t="s">
        <v>158</v>
      </c>
      <c r="B16" t="s">
        <v>159</v>
      </c>
      <c r="C16" s="28" t="s">
        <v>148</v>
      </c>
      <c r="D16" s="28" t="s">
        <v>6</v>
      </c>
      <c r="E16" s="28" t="s">
        <v>6</v>
      </c>
      <c r="F16" s="28" t="s">
        <v>6</v>
      </c>
      <c r="G16" s="28" t="s">
        <v>6</v>
      </c>
      <c r="H16" s="28" t="s">
        <v>6</v>
      </c>
      <c r="I16" s="28" t="s">
        <v>123</v>
      </c>
      <c r="J16" s="28">
        <v>35</v>
      </c>
      <c r="K16" s="28">
        <v>41</v>
      </c>
    </row>
    <row r="17" spans="1:11" x14ac:dyDescent="0.3">
      <c r="A17" t="s">
        <v>180</v>
      </c>
      <c r="B17" t="s">
        <v>181</v>
      </c>
      <c r="C17" s="28" t="s">
        <v>148</v>
      </c>
      <c r="D17" s="28" t="s">
        <v>6</v>
      </c>
      <c r="E17" s="28" t="s">
        <v>6</v>
      </c>
      <c r="F17" s="28" t="s">
        <v>6</v>
      </c>
      <c r="G17" s="28" t="s">
        <v>6</v>
      </c>
      <c r="H17" s="28" t="s">
        <v>6</v>
      </c>
      <c r="I17" s="28" t="s">
        <v>123</v>
      </c>
      <c r="J17" s="28">
        <v>9</v>
      </c>
      <c r="K17" s="28">
        <v>41</v>
      </c>
    </row>
    <row r="18" spans="1:11" x14ac:dyDescent="0.3">
      <c r="A18" t="s">
        <v>182</v>
      </c>
      <c r="B18" t="s">
        <v>183</v>
      </c>
      <c r="C18" s="28" t="s">
        <v>148</v>
      </c>
      <c r="D18" s="28" t="s">
        <v>6</v>
      </c>
      <c r="E18" s="28" t="s">
        <v>6</v>
      </c>
      <c r="F18" s="28" t="s">
        <v>6</v>
      </c>
      <c r="G18" s="28" t="s">
        <v>6</v>
      </c>
      <c r="H18" s="28" t="s">
        <v>6</v>
      </c>
      <c r="I18" s="28" t="s">
        <v>123</v>
      </c>
      <c r="J18" s="28">
        <v>18</v>
      </c>
      <c r="K18" s="28">
        <v>41</v>
      </c>
    </row>
    <row r="19" spans="1:11" x14ac:dyDescent="0.3">
      <c r="A19" t="s">
        <v>184</v>
      </c>
      <c r="B19" t="s">
        <v>185</v>
      </c>
      <c r="C19" s="28" t="s">
        <v>148</v>
      </c>
      <c r="D19" s="28" t="s">
        <v>6</v>
      </c>
      <c r="E19" s="28" t="s">
        <v>6</v>
      </c>
      <c r="F19" s="28" t="s">
        <v>6</v>
      </c>
      <c r="G19" s="28" t="s">
        <v>6</v>
      </c>
      <c r="H19" s="28" t="s">
        <v>6</v>
      </c>
      <c r="I19" s="28" t="s">
        <v>123</v>
      </c>
      <c r="J19" s="28">
        <v>10</v>
      </c>
      <c r="K19" s="28">
        <v>41</v>
      </c>
    </row>
    <row r="20" spans="1:11" x14ac:dyDescent="0.3">
      <c r="A20" t="s">
        <v>186</v>
      </c>
      <c r="B20" t="s">
        <v>187</v>
      </c>
      <c r="C20" s="28" t="s">
        <v>148</v>
      </c>
      <c r="D20" s="28" t="s">
        <v>6</v>
      </c>
      <c r="E20" s="28" t="s">
        <v>6</v>
      </c>
      <c r="F20" s="28" t="s">
        <v>6</v>
      </c>
      <c r="G20" s="28" t="s">
        <v>6</v>
      </c>
      <c r="H20" s="28" t="s">
        <v>6</v>
      </c>
      <c r="I20" s="28" t="s">
        <v>123</v>
      </c>
      <c r="J20" s="28">
        <v>13</v>
      </c>
      <c r="K20" s="28">
        <v>41</v>
      </c>
    </row>
    <row r="21" spans="1:11" x14ac:dyDescent="0.3">
      <c r="A21" t="s">
        <v>188</v>
      </c>
      <c r="B21" t="s">
        <v>189</v>
      </c>
      <c r="C21" s="28" t="s">
        <v>148</v>
      </c>
      <c r="D21" s="28" t="s">
        <v>6</v>
      </c>
      <c r="E21" s="28" t="s">
        <v>6</v>
      </c>
      <c r="F21" s="28" t="s">
        <v>6</v>
      </c>
      <c r="G21" s="28" t="s">
        <v>6</v>
      </c>
      <c r="H21" s="28" t="s">
        <v>6</v>
      </c>
      <c r="I21" s="28" t="s">
        <v>123</v>
      </c>
      <c r="J21" s="28">
        <v>17</v>
      </c>
      <c r="K21" s="28">
        <v>41</v>
      </c>
    </row>
    <row r="22" spans="1:11" x14ac:dyDescent="0.3">
      <c r="A22" t="s">
        <v>190</v>
      </c>
      <c r="B22" t="s">
        <v>191</v>
      </c>
      <c r="C22" s="28" t="s">
        <v>148</v>
      </c>
      <c r="D22" s="28" t="s">
        <v>6</v>
      </c>
      <c r="E22" s="28" t="s">
        <v>6</v>
      </c>
      <c r="F22" s="28" t="s">
        <v>6</v>
      </c>
      <c r="G22" s="28" t="s">
        <v>6</v>
      </c>
      <c r="H22" s="28" t="s">
        <v>6</v>
      </c>
      <c r="I22" s="28" t="s">
        <v>123</v>
      </c>
      <c r="J22" s="28">
        <v>8</v>
      </c>
      <c r="K22" s="28">
        <v>41</v>
      </c>
    </row>
    <row r="23" spans="1:11" x14ac:dyDescent="0.3">
      <c r="A23" t="s">
        <v>192</v>
      </c>
      <c r="B23" t="s">
        <v>193</v>
      </c>
      <c r="C23" s="28" t="s">
        <v>148</v>
      </c>
      <c r="D23" s="28" t="s">
        <v>6</v>
      </c>
      <c r="E23" s="28" t="s">
        <v>6</v>
      </c>
      <c r="F23" s="28" t="s">
        <v>6</v>
      </c>
      <c r="G23" s="28" t="s">
        <v>6</v>
      </c>
      <c r="H23" s="28" t="s">
        <v>6</v>
      </c>
      <c r="I23" s="28" t="s">
        <v>6</v>
      </c>
      <c r="J23" s="28">
        <v>10</v>
      </c>
      <c r="K23" s="28">
        <v>41</v>
      </c>
    </row>
    <row r="24" spans="1:11" x14ac:dyDescent="0.3">
      <c r="A24" t="s">
        <v>194</v>
      </c>
      <c r="B24" t="s">
        <v>195</v>
      </c>
      <c r="C24" s="28" t="s">
        <v>148</v>
      </c>
      <c r="D24" s="28" t="s">
        <v>6</v>
      </c>
      <c r="E24" s="28" t="s">
        <v>6</v>
      </c>
      <c r="F24" s="28" t="s">
        <v>6</v>
      </c>
      <c r="G24" s="28" t="s">
        <v>6</v>
      </c>
      <c r="H24" s="28" t="s">
        <v>6</v>
      </c>
      <c r="I24" s="28" t="s">
        <v>123</v>
      </c>
      <c r="J24" s="28">
        <v>10</v>
      </c>
      <c r="K24" s="28">
        <v>41</v>
      </c>
    </row>
    <row r="25" spans="1:11" x14ac:dyDescent="0.3">
      <c r="A25" t="s">
        <v>196</v>
      </c>
      <c r="B25" t="s">
        <v>197</v>
      </c>
      <c r="C25" s="28" t="s">
        <v>148</v>
      </c>
      <c r="D25" s="28" t="s">
        <v>6</v>
      </c>
      <c r="E25" s="28" t="s">
        <v>6</v>
      </c>
      <c r="F25" s="28" t="s">
        <v>6</v>
      </c>
      <c r="G25" s="28" t="s">
        <v>6</v>
      </c>
      <c r="H25" s="28" t="s">
        <v>6</v>
      </c>
      <c r="I25" s="28" t="s">
        <v>123</v>
      </c>
      <c r="J25" s="28">
        <v>8</v>
      </c>
      <c r="K25" s="28">
        <v>41</v>
      </c>
    </row>
    <row r="26" spans="1:11" x14ac:dyDescent="0.3">
      <c r="A26" t="s">
        <v>198</v>
      </c>
      <c r="B26" t="s">
        <v>199</v>
      </c>
      <c r="C26" s="28" t="s">
        <v>148</v>
      </c>
      <c r="D26" s="28" t="s">
        <v>6</v>
      </c>
      <c r="E26" s="28" t="s">
        <v>6</v>
      </c>
      <c r="F26" s="28" t="s">
        <v>6</v>
      </c>
      <c r="G26" s="28" t="s">
        <v>6</v>
      </c>
      <c r="H26" s="28" t="s">
        <v>6</v>
      </c>
      <c r="I26" s="28" t="s">
        <v>123</v>
      </c>
      <c r="J26" s="28">
        <v>10</v>
      </c>
      <c r="K26" s="28">
        <v>41</v>
      </c>
    </row>
    <row r="27" spans="1:11" x14ac:dyDescent="0.3">
      <c r="A27" t="s">
        <v>200</v>
      </c>
      <c r="B27" t="s">
        <v>201</v>
      </c>
      <c r="C27" s="28" t="s">
        <v>148</v>
      </c>
      <c r="D27" s="28" t="s">
        <v>6</v>
      </c>
      <c r="E27" s="28" t="s">
        <v>6</v>
      </c>
      <c r="F27" s="28" t="s">
        <v>6</v>
      </c>
      <c r="G27" s="28" t="s">
        <v>6</v>
      </c>
      <c r="H27" s="28" t="s">
        <v>6</v>
      </c>
      <c r="I27" s="28" t="s">
        <v>123</v>
      </c>
      <c r="J27" s="28">
        <v>7</v>
      </c>
      <c r="K27" s="28">
        <v>41</v>
      </c>
    </row>
    <row r="28" spans="1:11" x14ac:dyDescent="0.3">
      <c r="A28" t="s">
        <v>202</v>
      </c>
      <c r="B28" t="s">
        <v>203</v>
      </c>
      <c r="C28" s="28" t="s">
        <v>148</v>
      </c>
      <c r="D28" s="28" t="s">
        <v>6</v>
      </c>
      <c r="E28" s="28" t="s">
        <v>6</v>
      </c>
      <c r="F28" s="28" t="s">
        <v>6</v>
      </c>
      <c r="G28" s="28" t="s">
        <v>6</v>
      </c>
      <c r="H28" s="28" t="s">
        <v>6</v>
      </c>
      <c r="I28" s="28" t="s">
        <v>123</v>
      </c>
      <c r="J28" s="28">
        <v>15</v>
      </c>
      <c r="K28" s="28">
        <v>41</v>
      </c>
    </row>
    <row r="29" spans="1:11" x14ac:dyDescent="0.3">
      <c r="A29" t="s">
        <v>204</v>
      </c>
      <c r="B29" t="s">
        <v>205</v>
      </c>
      <c r="C29" s="28" t="s">
        <v>148</v>
      </c>
      <c r="D29" s="28" t="s">
        <v>6</v>
      </c>
      <c r="E29" s="28" t="s">
        <v>6</v>
      </c>
      <c r="F29" s="28" t="s">
        <v>6</v>
      </c>
      <c r="G29" s="28" t="s">
        <v>6</v>
      </c>
      <c r="H29" s="28" t="s">
        <v>6</v>
      </c>
      <c r="I29" s="28" t="s">
        <v>123</v>
      </c>
      <c r="J29" s="28">
        <v>10</v>
      </c>
      <c r="K29" s="28">
        <v>41</v>
      </c>
    </row>
    <row r="30" spans="1:11" x14ac:dyDescent="0.3">
      <c r="A30" t="s">
        <v>206</v>
      </c>
      <c r="B30" t="s">
        <v>207</v>
      </c>
      <c r="C30" s="28" t="s">
        <v>148</v>
      </c>
      <c r="D30" s="28" t="s">
        <v>6</v>
      </c>
      <c r="E30" s="28" t="s">
        <v>6</v>
      </c>
      <c r="F30" s="28" t="s">
        <v>6</v>
      </c>
      <c r="G30" s="28" t="s">
        <v>6</v>
      </c>
      <c r="H30" s="28" t="s">
        <v>6</v>
      </c>
      <c r="I30" s="28" t="s">
        <v>123</v>
      </c>
      <c r="J30" s="28">
        <v>8</v>
      </c>
      <c r="K30" s="28">
        <v>41</v>
      </c>
    </row>
    <row r="31" spans="1:11" x14ac:dyDescent="0.3">
      <c r="A31" t="s">
        <v>160</v>
      </c>
      <c r="B31" t="s">
        <v>161</v>
      </c>
      <c r="C31" s="28" t="s">
        <v>148</v>
      </c>
      <c r="D31" s="28" t="s">
        <v>6</v>
      </c>
      <c r="E31" s="28" t="s">
        <v>6</v>
      </c>
      <c r="F31" s="28" t="s">
        <v>6</v>
      </c>
      <c r="G31" s="28" t="s">
        <v>6</v>
      </c>
      <c r="H31" s="28" t="s">
        <v>6</v>
      </c>
      <c r="I31" s="28" t="s">
        <v>123</v>
      </c>
      <c r="J31" s="28">
        <v>11</v>
      </c>
      <c r="K31" s="28">
        <v>41</v>
      </c>
    </row>
    <row r="32" spans="1:11" x14ac:dyDescent="0.3">
      <c r="A32" t="s">
        <v>208</v>
      </c>
      <c r="B32" t="s">
        <v>209</v>
      </c>
      <c r="C32" s="28" t="s">
        <v>148</v>
      </c>
      <c r="D32" s="28" t="s">
        <v>6</v>
      </c>
      <c r="E32" s="28" t="s">
        <v>6</v>
      </c>
      <c r="F32" s="28" t="s">
        <v>6</v>
      </c>
      <c r="G32" s="28" t="s">
        <v>6</v>
      </c>
      <c r="H32" s="28" t="s">
        <v>6</v>
      </c>
      <c r="I32" s="28" t="s">
        <v>123</v>
      </c>
      <c r="J32" s="28">
        <v>7</v>
      </c>
      <c r="K32" s="28">
        <v>41</v>
      </c>
    </row>
    <row r="33" spans="1:11" x14ac:dyDescent="0.3">
      <c r="A33" t="s">
        <v>155</v>
      </c>
      <c r="B33" t="s">
        <v>156</v>
      </c>
      <c r="C33" s="28" t="s">
        <v>238</v>
      </c>
      <c r="D33" s="28" t="s">
        <v>6</v>
      </c>
      <c r="E33" s="28" t="s">
        <v>123</v>
      </c>
      <c r="F33" s="28" t="s">
        <v>123</v>
      </c>
      <c r="G33" s="28" t="s">
        <v>123</v>
      </c>
      <c r="H33" s="28" t="s">
        <v>6</v>
      </c>
      <c r="I33" s="28" t="s">
        <v>123</v>
      </c>
      <c r="J33" s="28">
        <v>21</v>
      </c>
      <c r="K33" s="28">
        <v>41</v>
      </c>
    </row>
    <row r="34" spans="1:11" x14ac:dyDescent="0.3">
      <c r="A34" t="s">
        <v>210</v>
      </c>
      <c r="B34" t="s">
        <v>211</v>
      </c>
      <c r="C34" s="28" t="s">
        <v>148</v>
      </c>
      <c r="D34" s="28" t="s">
        <v>6</v>
      </c>
      <c r="E34" s="28" t="s">
        <v>6</v>
      </c>
      <c r="F34" s="28" t="s">
        <v>6</v>
      </c>
      <c r="G34" s="28" t="s">
        <v>6</v>
      </c>
      <c r="H34" s="28" t="s">
        <v>6</v>
      </c>
      <c r="I34" s="28" t="s">
        <v>123</v>
      </c>
      <c r="J34" s="28">
        <v>9</v>
      </c>
      <c r="K34" s="28">
        <v>41</v>
      </c>
    </row>
    <row r="35" spans="1:11" x14ac:dyDescent="0.3">
      <c r="A35" t="s">
        <v>212</v>
      </c>
      <c r="B35" t="s">
        <v>213</v>
      </c>
      <c r="C35" s="28" t="s">
        <v>148</v>
      </c>
      <c r="D35" s="28" t="s">
        <v>6</v>
      </c>
      <c r="E35" s="28" t="s">
        <v>6</v>
      </c>
      <c r="F35" s="28" t="s">
        <v>6</v>
      </c>
      <c r="G35" s="28" t="s">
        <v>6</v>
      </c>
      <c r="H35" s="28" t="s">
        <v>6</v>
      </c>
      <c r="I35" s="28" t="s">
        <v>123</v>
      </c>
      <c r="J35" s="28">
        <v>12</v>
      </c>
      <c r="K35" s="28">
        <v>41</v>
      </c>
    </row>
    <row r="36" spans="1:11" x14ac:dyDescent="0.3">
      <c r="A36" t="s">
        <v>214</v>
      </c>
      <c r="B36" t="s">
        <v>215</v>
      </c>
      <c r="C36" s="28" t="s">
        <v>148</v>
      </c>
      <c r="D36" s="28" t="s">
        <v>6</v>
      </c>
      <c r="E36" s="28" t="s">
        <v>6</v>
      </c>
      <c r="F36" s="28" t="s">
        <v>6</v>
      </c>
      <c r="G36" s="28" t="s">
        <v>6</v>
      </c>
      <c r="H36" s="28" t="s">
        <v>6</v>
      </c>
      <c r="I36" s="28" t="s">
        <v>123</v>
      </c>
      <c r="J36" s="28">
        <v>8</v>
      </c>
      <c r="K36" s="28">
        <v>41</v>
      </c>
    </row>
    <row r="37" spans="1:11" x14ac:dyDescent="0.3">
      <c r="A37" t="s">
        <v>216</v>
      </c>
      <c r="B37" t="s">
        <v>217</v>
      </c>
      <c r="C37" s="28" t="s">
        <v>148</v>
      </c>
      <c r="D37" s="28" t="s">
        <v>6</v>
      </c>
      <c r="E37" s="28" t="s">
        <v>6</v>
      </c>
      <c r="F37" s="28" t="s">
        <v>6</v>
      </c>
      <c r="G37" s="28" t="s">
        <v>6</v>
      </c>
      <c r="H37" s="28" t="s">
        <v>6</v>
      </c>
      <c r="I37" s="28" t="s">
        <v>123</v>
      </c>
      <c r="J37" s="28">
        <v>8</v>
      </c>
      <c r="K37" s="28">
        <v>41</v>
      </c>
    </row>
    <row r="38" spans="1:11" x14ac:dyDescent="0.3">
      <c r="A38" t="s">
        <v>162</v>
      </c>
      <c r="B38" t="s">
        <v>163</v>
      </c>
      <c r="C38" s="28" t="s">
        <v>148</v>
      </c>
      <c r="D38" s="28" t="s">
        <v>6</v>
      </c>
      <c r="E38" s="28" t="s">
        <v>6</v>
      </c>
      <c r="F38" s="28" t="s">
        <v>6</v>
      </c>
      <c r="G38" s="28" t="s">
        <v>6</v>
      </c>
      <c r="H38" s="28" t="s">
        <v>6</v>
      </c>
      <c r="I38" s="28" t="s">
        <v>123</v>
      </c>
      <c r="J38" s="28">
        <v>21</v>
      </c>
      <c r="K38" s="28">
        <v>41</v>
      </c>
    </row>
    <row r="39" spans="1:11" x14ac:dyDescent="0.3">
      <c r="A39" t="s">
        <v>218</v>
      </c>
      <c r="B39" t="s">
        <v>219</v>
      </c>
      <c r="C39" s="28" t="s">
        <v>148</v>
      </c>
      <c r="D39" s="28" t="s">
        <v>6</v>
      </c>
      <c r="E39" s="28" t="s">
        <v>6</v>
      </c>
      <c r="F39" s="28" t="s">
        <v>6</v>
      </c>
      <c r="G39" s="28" t="s">
        <v>6</v>
      </c>
      <c r="H39" s="28" t="s">
        <v>6</v>
      </c>
      <c r="I39" s="28" t="s">
        <v>123</v>
      </c>
      <c r="J39" s="28">
        <v>11</v>
      </c>
      <c r="K39" s="28">
        <v>41</v>
      </c>
    </row>
    <row r="40" spans="1:11" x14ac:dyDescent="0.3">
      <c r="A40" t="s">
        <v>220</v>
      </c>
      <c r="B40" t="s">
        <v>221</v>
      </c>
      <c r="C40" s="28" t="s">
        <v>148</v>
      </c>
      <c r="D40" s="28" t="s">
        <v>6</v>
      </c>
      <c r="E40" s="28" t="s">
        <v>6</v>
      </c>
      <c r="F40" s="28" t="s">
        <v>6</v>
      </c>
      <c r="G40" s="28" t="s">
        <v>6</v>
      </c>
      <c r="H40" s="28" t="s">
        <v>6</v>
      </c>
      <c r="I40" s="28" t="s">
        <v>123</v>
      </c>
      <c r="J40" s="28">
        <v>9</v>
      </c>
      <c r="K40" s="28">
        <v>41</v>
      </c>
    </row>
    <row r="41" spans="1:11" x14ac:dyDescent="0.3">
      <c r="A41" t="s">
        <v>222</v>
      </c>
      <c r="B41" t="s">
        <v>223</v>
      </c>
      <c r="C41" s="28" t="s">
        <v>148</v>
      </c>
      <c r="D41" s="28" t="s">
        <v>6</v>
      </c>
      <c r="E41" s="28" t="s">
        <v>6</v>
      </c>
      <c r="F41" s="28" t="s">
        <v>6</v>
      </c>
      <c r="G41" s="28" t="s">
        <v>6</v>
      </c>
      <c r="H41" s="28" t="s">
        <v>6</v>
      </c>
      <c r="I41" s="28" t="s">
        <v>123</v>
      </c>
      <c r="J41" s="28">
        <v>0</v>
      </c>
      <c r="K41" s="28">
        <v>41</v>
      </c>
    </row>
    <row r="42" spans="1:11" x14ac:dyDescent="0.3">
      <c r="A42" t="s">
        <v>224</v>
      </c>
      <c r="B42" t="s">
        <v>225</v>
      </c>
      <c r="C42" s="28" t="s">
        <v>148</v>
      </c>
      <c r="D42" s="28" t="s">
        <v>6</v>
      </c>
      <c r="E42" s="28" t="s">
        <v>6</v>
      </c>
      <c r="F42" s="28" t="s">
        <v>6</v>
      </c>
      <c r="G42" s="28" t="s">
        <v>6</v>
      </c>
      <c r="H42" s="28" t="s">
        <v>6</v>
      </c>
      <c r="I42" s="28" t="s">
        <v>123</v>
      </c>
      <c r="J42" s="28">
        <v>9</v>
      </c>
      <c r="K42" s="28">
        <v>41</v>
      </c>
    </row>
    <row r="43" spans="1:11" x14ac:dyDescent="0.3">
      <c r="A43" t="s">
        <v>226</v>
      </c>
      <c r="B43" t="s">
        <v>227</v>
      </c>
      <c r="C43" s="28" t="s">
        <v>148</v>
      </c>
      <c r="D43" s="28" t="s">
        <v>6</v>
      </c>
      <c r="E43" s="28" t="s">
        <v>6</v>
      </c>
      <c r="F43" s="28" t="s">
        <v>6</v>
      </c>
      <c r="G43" s="28" t="s">
        <v>6</v>
      </c>
      <c r="H43" s="28" t="s">
        <v>6</v>
      </c>
      <c r="I43" s="28" t="s">
        <v>123</v>
      </c>
      <c r="J43" s="28">
        <v>0</v>
      </c>
      <c r="K43" s="28">
        <v>41</v>
      </c>
    </row>
  </sheetData>
  <phoneticPr fontId="20" type="noConversion"/>
  <dataValidations count="1">
    <dataValidation type="list" allowBlank="1" showInputMessage="1" showErrorMessage="1" sqref="D6:I43">
      <formula1>"Yes, No, NA"</formula1>
    </dataValidation>
  </dataValidations>
  <pageMargins left="0.7" right="0.7" top="0.75" bottom="0.75" header="0.3" footer="0.3"/>
  <pageSetup scale="26"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'Funding Tables'!$AB$3:$AB$5</xm:f>
          </x14:formula1>
          <xm:sqref>C6:C43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78"/>
  <sheetViews>
    <sheetView workbookViewId="0">
      <selection activeCell="Q3" sqref="Q3"/>
    </sheetView>
  </sheetViews>
  <sheetFormatPr defaultRowHeight="14.4" x14ac:dyDescent="0.3"/>
  <cols>
    <col min="2" max="2" width="9.109375" style="14"/>
    <col min="3" max="3" width="35" customWidth="1"/>
    <col min="4" max="4" width="13.5546875" hidden="1" customWidth="1"/>
    <col min="5" max="5" width="14.109375" hidden="1" customWidth="1"/>
    <col min="6" max="9" width="0" hidden="1" customWidth="1"/>
    <col min="10" max="10" width="17.109375" hidden="1" customWidth="1"/>
    <col min="11" max="11" width="13.5546875" customWidth="1"/>
    <col min="13" max="13" width="13.88671875" customWidth="1"/>
    <col min="14" max="14" width="14.44140625" customWidth="1"/>
    <col min="15" max="15" width="14.109375" customWidth="1"/>
    <col min="16" max="16" width="38.88671875" customWidth="1"/>
    <col min="17" max="17" width="15.109375" customWidth="1"/>
    <col min="18" max="18" width="12.5546875" customWidth="1"/>
    <col min="19" max="19" width="16.109375" customWidth="1"/>
    <col min="20" max="20" width="14.88671875" customWidth="1"/>
    <col min="21" max="21" width="15.5546875" customWidth="1"/>
    <col min="22" max="22" width="18.5546875" customWidth="1"/>
    <col min="28" max="28" width="57.6640625" customWidth="1"/>
  </cols>
  <sheetData>
    <row r="1" spans="1:28" ht="15.6" x14ac:dyDescent="0.3">
      <c r="A1" s="70" t="s">
        <v>134</v>
      </c>
      <c r="C1" s="15" t="s">
        <v>30</v>
      </c>
      <c r="D1" s="129" t="s">
        <v>31</v>
      </c>
      <c r="E1" s="129"/>
      <c r="F1" s="130" t="s">
        <v>32</v>
      </c>
      <c r="G1" s="130"/>
      <c r="P1" s="15" t="s">
        <v>30</v>
      </c>
      <c r="Q1" s="74"/>
      <c r="R1" s="74"/>
      <c r="S1" s="74"/>
      <c r="T1" s="74"/>
      <c r="U1" s="74"/>
      <c r="V1" t="s">
        <v>141</v>
      </c>
    </row>
    <row r="2" spans="1:28" ht="43.2" x14ac:dyDescent="0.3">
      <c r="A2" t="s">
        <v>10</v>
      </c>
      <c r="B2" s="14" t="s">
        <v>11</v>
      </c>
      <c r="C2" t="s">
        <v>12</v>
      </c>
      <c r="D2" s="15" t="s">
        <v>27</v>
      </c>
      <c r="E2" s="15" t="s">
        <v>28</v>
      </c>
      <c r="F2" s="15" t="s">
        <v>27</v>
      </c>
      <c r="G2" s="15" t="s">
        <v>28</v>
      </c>
      <c r="H2" s="15" t="s">
        <v>29</v>
      </c>
      <c r="I2" s="15" t="s">
        <v>45</v>
      </c>
      <c r="J2" s="15" t="s">
        <v>46</v>
      </c>
      <c r="K2" s="15" t="s">
        <v>0</v>
      </c>
      <c r="L2" s="15" t="s">
        <v>47</v>
      </c>
      <c r="M2" s="15" t="s">
        <v>48</v>
      </c>
      <c r="N2" s="15" t="s">
        <v>49</v>
      </c>
      <c r="O2" s="19" t="s">
        <v>50</v>
      </c>
      <c r="P2" t="s">
        <v>12</v>
      </c>
      <c r="Q2" s="74" t="s">
        <v>135</v>
      </c>
      <c r="R2" s="74" t="s">
        <v>136</v>
      </c>
      <c r="S2" s="75" t="s">
        <v>139</v>
      </c>
      <c r="T2" s="75" t="s">
        <v>137</v>
      </c>
      <c r="U2" s="75" t="s">
        <v>138</v>
      </c>
      <c r="V2" s="76" t="s">
        <v>140</v>
      </c>
      <c r="AB2" s="86" t="s">
        <v>143</v>
      </c>
    </row>
    <row r="3" spans="1:28" x14ac:dyDescent="0.3">
      <c r="A3">
        <v>1</v>
      </c>
      <c r="B3" s="14">
        <v>1</v>
      </c>
      <c r="C3" t="s">
        <v>51</v>
      </c>
      <c r="D3" s="16"/>
      <c r="E3" s="16"/>
      <c r="F3" s="16"/>
      <c r="G3" s="16"/>
      <c r="H3" s="16"/>
      <c r="I3" s="16"/>
      <c r="J3" s="16"/>
      <c r="K3" s="77" t="str">
        <f>IF($C3='4. Board Level Worksheet'!$C$5,'4. Board Level Worksheet'!$C$18,"")</f>
        <v/>
      </c>
      <c r="L3" s="77" t="str">
        <f>IF($C3='4. Board Level Worksheet'!$C$5,'4. Board Level Worksheet'!$C$19,"")</f>
        <v/>
      </c>
      <c r="M3" s="79" t="str">
        <f>IF($C3='4. Board Level Worksheet'!$C$5,'4. Board Level Worksheet'!$C$21,"")</f>
        <v/>
      </c>
      <c r="N3" s="79" t="str">
        <f>IF($C3='4. Board Level Worksheet'!$C$5,'4. Board Level Worksheet'!$C$28,"")</f>
        <v/>
      </c>
      <c r="O3" s="79" t="str">
        <f>IF($C3='4. Board Level Worksheet'!$C$5,'4. Board Level Worksheet'!#REF!,"")</f>
        <v/>
      </c>
      <c r="P3" t="s">
        <v>51</v>
      </c>
      <c r="Q3" s="77">
        <v>0.29310000000000003</v>
      </c>
      <c r="R3" s="77">
        <v>0.29310000000000003</v>
      </c>
      <c r="S3" s="77">
        <v>0.161908</v>
      </c>
      <c r="T3" s="77">
        <v>1.7999999999999999E-2</v>
      </c>
      <c r="U3" s="78">
        <v>109</v>
      </c>
      <c r="V3" s="78">
        <f>U3*1000/1000000</f>
        <v>0.109</v>
      </c>
      <c r="AB3" s="85" t="s">
        <v>148</v>
      </c>
    </row>
    <row r="4" spans="1:28" x14ac:dyDescent="0.3">
      <c r="A4">
        <v>2</v>
      </c>
      <c r="B4" s="14">
        <v>2</v>
      </c>
      <c r="C4" t="s">
        <v>52</v>
      </c>
      <c r="D4" s="16"/>
      <c r="E4" s="16"/>
      <c r="F4" s="16"/>
      <c r="G4" s="16"/>
      <c r="H4" s="16"/>
      <c r="I4" s="16"/>
      <c r="J4" s="16"/>
      <c r="K4" s="77" t="str">
        <f>IF($C4='4. Board Level Worksheet'!$C$5,'4. Board Level Worksheet'!$C$18,"")</f>
        <v/>
      </c>
      <c r="L4" s="77" t="str">
        <f>IF($C4='4. Board Level Worksheet'!$C$5,'4. Board Level Worksheet'!$C$19,"")</f>
        <v/>
      </c>
      <c r="M4" s="79" t="str">
        <f>IF($C4='4. Board Level Worksheet'!$C$5,'4. Board Level Worksheet'!$C$21,"")</f>
        <v/>
      </c>
      <c r="N4" s="79" t="str">
        <f>IF($C4='4. Board Level Worksheet'!$C$5,'4. Board Level Worksheet'!$C$28,"")</f>
        <v/>
      </c>
      <c r="O4" s="79" t="str">
        <f>IF($C4='4. Board Level Worksheet'!$C$5,'4. Board Level Worksheet'!#REF!,"")</f>
        <v/>
      </c>
      <c r="P4" t="s">
        <v>52</v>
      </c>
      <c r="Q4" s="77">
        <v>0.41639999999999999</v>
      </c>
      <c r="R4" s="77">
        <v>0.41639999999999999</v>
      </c>
      <c r="S4" s="77">
        <v>0.17813799999999999</v>
      </c>
      <c r="T4" s="77">
        <v>2.8000000000000001E-2</v>
      </c>
      <c r="U4" s="78">
        <v>132</v>
      </c>
      <c r="V4" s="78">
        <f t="shared" ref="V4:V67" si="0">U4*1000/1000000</f>
        <v>0.13200000000000001</v>
      </c>
      <c r="AB4" s="85" t="s">
        <v>144</v>
      </c>
    </row>
    <row r="5" spans="1:28" x14ac:dyDescent="0.3">
      <c r="A5">
        <v>3</v>
      </c>
      <c r="B5" s="14">
        <v>3</v>
      </c>
      <c r="C5" t="s">
        <v>53</v>
      </c>
      <c r="D5" s="16"/>
      <c r="E5" s="16"/>
      <c r="F5" s="16"/>
      <c r="G5" s="16"/>
      <c r="H5" s="16"/>
      <c r="I5" s="16"/>
      <c r="J5" s="16"/>
      <c r="K5" s="77" t="str">
        <f>IF($C5='4. Board Level Worksheet'!$C$5,'4. Board Level Worksheet'!$C$18,"")</f>
        <v/>
      </c>
      <c r="L5" s="77" t="str">
        <f>IF($C5='4. Board Level Worksheet'!$C$5,'4. Board Level Worksheet'!$C$19,"")</f>
        <v/>
      </c>
      <c r="M5" s="79" t="str">
        <f>IF($C5='4. Board Level Worksheet'!$C$5,'4. Board Level Worksheet'!$C$21,"")</f>
        <v/>
      </c>
      <c r="N5" s="79" t="str">
        <f>IF($C5='4. Board Level Worksheet'!$C$5,'4. Board Level Worksheet'!$C$28,"")</f>
        <v/>
      </c>
      <c r="O5" s="79" t="str">
        <f>IF($C5='4. Board Level Worksheet'!$C$5,'4. Board Level Worksheet'!#REF!,"")</f>
        <v/>
      </c>
      <c r="P5" t="s">
        <v>53</v>
      </c>
      <c r="Q5" s="77">
        <v>0.4491</v>
      </c>
      <c r="R5" s="77">
        <v>0.4491</v>
      </c>
      <c r="S5" s="77">
        <v>0.20843600000000001</v>
      </c>
      <c r="T5" s="77">
        <v>3.4000000000000002E-2</v>
      </c>
      <c r="U5" s="78">
        <v>900</v>
      </c>
      <c r="V5" s="78">
        <f t="shared" si="0"/>
        <v>0.9</v>
      </c>
      <c r="AB5" s="85" t="s">
        <v>238</v>
      </c>
    </row>
    <row r="6" spans="1:28" x14ac:dyDescent="0.3">
      <c r="A6">
        <v>4</v>
      </c>
      <c r="B6" s="14">
        <v>4</v>
      </c>
      <c r="C6" t="s">
        <v>54</v>
      </c>
      <c r="D6" s="16"/>
      <c r="E6" s="16"/>
      <c r="F6" s="16"/>
      <c r="G6" s="16"/>
      <c r="H6" s="16"/>
      <c r="I6" s="16"/>
      <c r="J6" s="16"/>
      <c r="K6" s="77" t="str">
        <f>IF($C6='4. Board Level Worksheet'!$C$5,'4. Board Level Worksheet'!$C$18,"")</f>
        <v/>
      </c>
      <c r="L6" s="77" t="str">
        <f>IF($C6='4. Board Level Worksheet'!$C$5,'4. Board Level Worksheet'!$C$19,"")</f>
        <v/>
      </c>
      <c r="M6" s="79" t="str">
        <f>IF($C6='4. Board Level Worksheet'!$C$5,'4. Board Level Worksheet'!$C$21,"")</f>
        <v/>
      </c>
      <c r="N6" s="79" t="str">
        <f>IF($C6='4. Board Level Worksheet'!$C$5,'4. Board Level Worksheet'!$C$28,"")</f>
        <v/>
      </c>
      <c r="O6" s="79" t="str">
        <f>IF($C6='4. Board Level Worksheet'!$C$5,'4. Board Level Worksheet'!#REF!,"")</f>
        <v/>
      </c>
      <c r="P6" t="s">
        <v>54</v>
      </c>
      <c r="Q6" s="77">
        <v>0.35620000000000002</v>
      </c>
      <c r="R6" s="77">
        <v>0.35620000000000002</v>
      </c>
      <c r="S6" s="77">
        <v>0.172157</v>
      </c>
      <c r="T6" s="77">
        <v>2.3E-2</v>
      </c>
      <c r="U6" s="78">
        <v>181</v>
      </c>
      <c r="V6" s="78">
        <f t="shared" si="0"/>
        <v>0.18099999999999999</v>
      </c>
    </row>
    <row r="7" spans="1:28" x14ac:dyDescent="0.3">
      <c r="A7">
        <v>5</v>
      </c>
      <c r="B7" s="14" t="s">
        <v>33</v>
      </c>
      <c r="C7" t="s">
        <v>55</v>
      </c>
      <c r="D7" s="16"/>
      <c r="E7" s="16"/>
      <c r="F7" s="16"/>
      <c r="G7" s="16"/>
      <c r="H7" s="16"/>
      <c r="I7" s="16"/>
      <c r="J7" s="16"/>
      <c r="K7" s="77" t="str">
        <f>IF($C7='4. Board Level Worksheet'!$C$5,'4. Board Level Worksheet'!$C$18,"")</f>
        <v/>
      </c>
      <c r="L7" s="77" t="str">
        <f>IF($C7='4. Board Level Worksheet'!$C$5,'4. Board Level Worksheet'!$C$19,"")</f>
        <v/>
      </c>
      <c r="M7" s="79" t="str">
        <f>IF($C7='4. Board Level Worksheet'!$C$5,'4. Board Level Worksheet'!$C$21,"")</f>
        <v/>
      </c>
      <c r="N7" s="79" t="str">
        <f>IF($C7='4. Board Level Worksheet'!$C$5,'4. Board Level Worksheet'!$C$28,"")</f>
        <v/>
      </c>
      <c r="O7" s="79" t="str">
        <f>IF($C7='4. Board Level Worksheet'!$C$5,'4. Board Level Worksheet'!#REF!,"")</f>
        <v/>
      </c>
      <c r="P7" t="s">
        <v>55</v>
      </c>
      <c r="Q7" s="77">
        <v>0.1709</v>
      </c>
      <c r="R7" s="77">
        <v>0.1709</v>
      </c>
      <c r="S7" s="77">
        <v>0.101339</v>
      </c>
      <c r="T7" s="77">
        <v>1.2999999999999999E-2</v>
      </c>
      <c r="U7" s="78">
        <v>23</v>
      </c>
      <c r="V7" s="78">
        <f t="shared" si="0"/>
        <v>2.3E-2</v>
      </c>
    </row>
    <row r="8" spans="1:28" x14ac:dyDescent="0.3">
      <c r="A8">
        <v>6</v>
      </c>
      <c r="B8" s="14" t="s">
        <v>34</v>
      </c>
      <c r="C8" t="s">
        <v>56</v>
      </c>
      <c r="D8" s="16"/>
      <c r="E8" s="16"/>
      <c r="F8" s="16"/>
      <c r="G8" s="16"/>
      <c r="H8" s="16"/>
      <c r="I8" s="16"/>
      <c r="J8" s="16"/>
      <c r="K8" s="77" t="str">
        <f>IF($C8='4. Board Level Worksheet'!$C$5,'4. Board Level Worksheet'!$C$18,"")</f>
        <v/>
      </c>
      <c r="L8" s="77" t="str">
        <f>IF($C8='4. Board Level Worksheet'!$C$5,'4. Board Level Worksheet'!$C$19,"")</f>
        <v/>
      </c>
      <c r="M8" s="79" t="str">
        <f>IF($C8='4. Board Level Worksheet'!$C$5,'4. Board Level Worksheet'!$C$21,"")</f>
        <v/>
      </c>
      <c r="N8" s="79" t="str">
        <f>IF($C8='4. Board Level Worksheet'!$C$5,'4. Board Level Worksheet'!$C$28,"")</f>
        <v/>
      </c>
      <c r="O8" s="79" t="str">
        <f>IF($C8='4. Board Level Worksheet'!$C$5,'4. Board Level Worksheet'!#REF!,"")</f>
        <v/>
      </c>
      <c r="P8" t="s">
        <v>56</v>
      </c>
      <c r="Q8" s="77">
        <v>0.1114</v>
      </c>
      <c r="R8" s="77">
        <v>0.1114</v>
      </c>
      <c r="S8" s="77">
        <v>5.1128E-2</v>
      </c>
      <c r="T8" s="77">
        <v>8.0000000000000002E-3</v>
      </c>
      <c r="U8" s="78">
        <v>19</v>
      </c>
      <c r="V8" s="78">
        <f t="shared" si="0"/>
        <v>1.9E-2</v>
      </c>
    </row>
    <row r="9" spans="1:28" x14ac:dyDescent="0.3">
      <c r="A9">
        <v>7</v>
      </c>
      <c r="B9" s="14" t="s">
        <v>35</v>
      </c>
      <c r="C9" t="s">
        <v>57</v>
      </c>
      <c r="D9" s="16"/>
      <c r="E9" s="16"/>
      <c r="F9" s="16"/>
      <c r="G9" s="16"/>
      <c r="H9" s="16"/>
      <c r="I9" s="16"/>
      <c r="J9" s="16"/>
      <c r="K9" s="77" t="str">
        <f>IF($C9='4. Board Level Worksheet'!$C$5,'4. Board Level Worksheet'!$C$18,"")</f>
        <v/>
      </c>
      <c r="L9" s="77" t="str">
        <f>IF($C9='4. Board Level Worksheet'!$C$5,'4. Board Level Worksheet'!$C$19,"")</f>
        <v/>
      </c>
      <c r="M9" s="79" t="str">
        <f>IF($C9='4. Board Level Worksheet'!$C$5,'4. Board Level Worksheet'!$C$21,"")</f>
        <v/>
      </c>
      <c r="N9" s="79" t="str">
        <f>IF($C9='4. Board Level Worksheet'!$C$5,'4. Board Level Worksheet'!$C$28,"")</f>
        <v/>
      </c>
      <c r="O9" s="79" t="str">
        <f>IF($C9='4. Board Level Worksheet'!$C$5,'4. Board Level Worksheet'!#REF!,"")</f>
        <v/>
      </c>
      <c r="P9" t="s">
        <v>57</v>
      </c>
      <c r="Q9" s="77">
        <v>0.29380000000000001</v>
      </c>
      <c r="R9" s="77">
        <v>0.29380000000000001</v>
      </c>
      <c r="S9" s="77">
        <v>0.122324</v>
      </c>
      <c r="T9" s="77">
        <v>0.02</v>
      </c>
      <c r="U9" s="78">
        <v>26</v>
      </c>
      <c r="V9" s="78">
        <f t="shared" si="0"/>
        <v>2.5999999999999999E-2</v>
      </c>
    </row>
    <row r="10" spans="1:28" x14ac:dyDescent="0.3">
      <c r="A10">
        <v>8</v>
      </c>
      <c r="B10" s="14" t="s">
        <v>36</v>
      </c>
      <c r="C10" t="s">
        <v>58</v>
      </c>
      <c r="D10" s="16"/>
      <c r="E10" s="16"/>
      <c r="F10" s="16"/>
      <c r="G10" s="16"/>
      <c r="H10" s="16"/>
      <c r="I10" s="16"/>
      <c r="J10" s="16"/>
      <c r="K10" s="77" t="str">
        <f>IF($C10='4. Board Level Worksheet'!$C$5,'4. Board Level Worksheet'!$C$18,"")</f>
        <v/>
      </c>
      <c r="L10" s="77" t="str">
        <f>IF($C10='4. Board Level Worksheet'!$C$5,'4. Board Level Worksheet'!$C$19,"")</f>
        <v/>
      </c>
      <c r="M10" s="79" t="str">
        <f>IF($C10='4. Board Level Worksheet'!$C$5,'4. Board Level Worksheet'!$C$21,"")</f>
        <v/>
      </c>
      <c r="N10" s="79" t="str">
        <f>IF($C10='4. Board Level Worksheet'!$C$5,'4. Board Level Worksheet'!$C$28,"")</f>
        <v/>
      </c>
      <c r="O10" s="79" t="str">
        <f>IF($C10='4. Board Level Worksheet'!$C$5,'4. Board Level Worksheet'!#REF!,"")</f>
        <v/>
      </c>
      <c r="P10" t="s">
        <v>58</v>
      </c>
      <c r="Q10" s="77">
        <v>0.1482</v>
      </c>
      <c r="R10" s="77">
        <v>0.1482</v>
      </c>
      <c r="S10" s="77">
        <v>6.2121000000000003E-2</v>
      </c>
      <c r="T10" s="77">
        <v>6.0000000000000001E-3</v>
      </c>
      <c r="U10" s="78">
        <v>10</v>
      </c>
      <c r="V10" s="78">
        <f t="shared" si="0"/>
        <v>0.01</v>
      </c>
    </row>
    <row r="11" spans="1:28" x14ac:dyDescent="0.3">
      <c r="A11">
        <v>9</v>
      </c>
      <c r="B11" s="14">
        <v>7</v>
      </c>
      <c r="C11" t="s">
        <v>59</v>
      </c>
      <c r="D11" s="16"/>
      <c r="E11" s="16"/>
      <c r="F11" s="16"/>
      <c r="G11" s="16"/>
      <c r="H11" s="16"/>
      <c r="I11" s="16"/>
      <c r="J11" s="16"/>
      <c r="K11" s="77" t="str">
        <f>IF($C11='4. Board Level Worksheet'!$C$5,'4. Board Level Worksheet'!$C$18,"")</f>
        <v/>
      </c>
      <c r="L11" s="77" t="str">
        <f>IF($C11='4. Board Level Worksheet'!$C$5,'4. Board Level Worksheet'!$C$19,"")</f>
        <v/>
      </c>
      <c r="M11" s="79" t="str">
        <f>IF($C11='4. Board Level Worksheet'!$C$5,'4. Board Level Worksheet'!$C$21,"")</f>
        <v/>
      </c>
      <c r="N11" s="79" t="str">
        <f>IF($C11='4. Board Level Worksheet'!$C$5,'4. Board Level Worksheet'!$C$28,"")</f>
        <v/>
      </c>
      <c r="O11" s="79" t="str">
        <f>IF($C11='4. Board Level Worksheet'!$C$5,'4. Board Level Worksheet'!#REF!,"")</f>
        <v/>
      </c>
      <c r="P11" t="s">
        <v>59</v>
      </c>
      <c r="Q11" s="77">
        <v>0.45279999999999998</v>
      </c>
      <c r="R11" s="77">
        <v>0.45279999999999998</v>
      </c>
      <c r="S11" s="77">
        <v>0.26430500000000001</v>
      </c>
      <c r="T11" s="77">
        <v>4.4999999999999998E-2</v>
      </c>
      <c r="U11" s="78">
        <v>103</v>
      </c>
      <c r="V11" s="78">
        <f t="shared" si="0"/>
        <v>0.10299999999999999</v>
      </c>
    </row>
    <row r="12" spans="1:28" x14ac:dyDescent="0.3">
      <c r="A12">
        <v>10</v>
      </c>
      <c r="B12" s="14">
        <v>8</v>
      </c>
      <c r="C12" t="s">
        <v>60</v>
      </c>
      <c r="D12" s="16"/>
      <c r="E12" s="16"/>
      <c r="F12" s="16"/>
      <c r="G12" s="16"/>
      <c r="H12" s="16"/>
      <c r="I12" s="16"/>
      <c r="J12" s="16"/>
      <c r="K12" s="77" t="str">
        <f>IF($C12='4. Board Level Worksheet'!$C$5,'4. Board Level Worksheet'!$C$18,"")</f>
        <v/>
      </c>
      <c r="L12" s="77" t="str">
        <f>IF($C12='4. Board Level Worksheet'!$C$5,'4. Board Level Worksheet'!$C$19,"")</f>
        <v/>
      </c>
      <c r="M12" s="79" t="str">
        <f>IF($C12='4. Board Level Worksheet'!$C$5,'4. Board Level Worksheet'!$C$21,"")</f>
        <v/>
      </c>
      <c r="N12" s="79" t="str">
        <f>IF($C12='4. Board Level Worksheet'!$C$5,'4. Board Level Worksheet'!$C$28,"")</f>
        <v/>
      </c>
      <c r="O12" s="79" t="str">
        <f>IF($C12='4. Board Level Worksheet'!$C$5,'4. Board Level Worksheet'!#REF!,"")</f>
        <v/>
      </c>
      <c r="P12" t="s">
        <v>60</v>
      </c>
      <c r="Q12" s="77">
        <v>0.40289999999999998</v>
      </c>
      <c r="R12" s="77">
        <v>0.40289999999999998</v>
      </c>
      <c r="S12" s="77">
        <v>0.25623600000000002</v>
      </c>
      <c r="T12" s="77">
        <v>3.4000000000000002E-2</v>
      </c>
      <c r="U12" s="78">
        <v>62</v>
      </c>
      <c r="V12" s="78">
        <f t="shared" si="0"/>
        <v>6.2E-2</v>
      </c>
    </row>
    <row r="13" spans="1:28" x14ac:dyDescent="0.3">
      <c r="A13">
        <v>11</v>
      </c>
      <c r="B13" s="14">
        <v>9</v>
      </c>
      <c r="C13" t="s">
        <v>61</v>
      </c>
      <c r="D13" s="16"/>
      <c r="E13" s="16"/>
      <c r="F13" s="16"/>
      <c r="G13" s="16"/>
      <c r="H13" s="16"/>
      <c r="I13" s="16"/>
      <c r="J13" s="16"/>
      <c r="K13" s="77" t="str">
        <f>IF($C13='4. Board Level Worksheet'!$C$5,'4. Board Level Worksheet'!$C$18,"")</f>
        <v/>
      </c>
      <c r="L13" s="77" t="str">
        <f>IF($C13='4. Board Level Worksheet'!$C$5,'4. Board Level Worksheet'!$C$19,"")</f>
        <v/>
      </c>
      <c r="M13" s="79" t="str">
        <f>IF($C13='4. Board Level Worksheet'!$C$5,'4. Board Level Worksheet'!$C$21,"")</f>
        <v/>
      </c>
      <c r="N13" s="79" t="str">
        <f>IF($C13='4. Board Level Worksheet'!$C$5,'4. Board Level Worksheet'!$C$28,"")</f>
        <v/>
      </c>
      <c r="O13" s="79" t="str">
        <f>IF($C13='4. Board Level Worksheet'!$C$5,'4. Board Level Worksheet'!#REF!,"")</f>
        <v/>
      </c>
      <c r="P13" t="s">
        <v>61</v>
      </c>
      <c r="Q13" s="77">
        <v>0.84640000000000004</v>
      </c>
      <c r="R13" s="77">
        <v>0.84640000000000004</v>
      </c>
      <c r="S13" s="77">
        <v>0.48300799999999999</v>
      </c>
      <c r="T13" s="77">
        <v>7.1999999999999995E-2</v>
      </c>
      <c r="U13" s="78">
        <v>491</v>
      </c>
      <c r="V13" s="78">
        <f t="shared" si="0"/>
        <v>0.49099999999999999</v>
      </c>
    </row>
    <row r="14" spans="1:28" x14ac:dyDescent="0.3">
      <c r="A14">
        <v>12</v>
      </c>
      <c r="B14" s="14">
        <v>10</v>
      </c>
      <c r="C14" t="s">
        <v>62</v>
      </c>
      <c r="D14" s="16"/>
      <c r="E14" s="16"/>
      <c r="F14" s="16"/>
      <c r="G14" s="16"/>
      <c r="H14" s="16"/>
      <c r="I14" s="16"/>
      <c r="J14" s="16"/>
      <c r="K14" s="77" t="str">
        <f>IF($C14='4. Board Level Worksheet'!$C$5,'4. Board Level Worksheet'!$C$18,"")</f>
        <v/>
      </c>
      <c r="L14" s="77" t="str">
        <f>IF($C14='4. Board Level Worksheet'!$C$5,'4. Board Level Worksheet'!$C$19,"")</f>
        <v/>
      </c>
      <c r="M14" s="79" t="str">
        <f>IF($C14='4. Board Level Worksheet'!$C$5,'4. Board Level Worksheet'!$C$21,"")</f>
        <v/>
      </c>
      <c r="N14" s="79" t="str">
        <f>IF($C14='4. Board Level Worksheet'!$C$5,'4. Board Level Worksheet'!$C$28,"")</f>
        <v/>
      </c>
      <c r="O14" s="79" t="str">
        <f>IF($C14='4. Board Level Worksheet'!$C$5,'4. Board Level Worksheet'!#REF!,"")</f>
        <v/>
      </c>
      <c r="P14" t="s">
        <v>62</v>
      </c>
      <c r="Q14" s="77">
        <v>0.6784</v>
      </c>
      <c r="R14" s="77">
        <v>0.6784</v>
      </c>
      <c r="S14" s="77">
        <v>0.32154700000000003</v>
      </c>
      <c r="T14" s="77">
        <v>5.0999999999999997E-2</v>
      </c>
      <c r="U14" s="78">
        <v>320</v>
      </c>
      <c r="V14" s="78">
        <f t="shared" si="0"/>
        <v>0.32</v>
      </c>
    </row>
    <row r="15" spans="1:28" x14ac:dyDescent="0.3">
      <c r="A15">
        <v>13</v>
      </c>
      <c r="B15" s="14">
        <v>11</v>
      </c>
      <c r="C15" t="s">
        <v>63</v>
      </c>
      <c r="D15" s="16"/>
      <c r="E15" s="16"/>
      <c r="F15" s="16"/>
      <c r="G15" s="16"/>
      <c r="H15" s="16"/>
      <c r="I15" s="16"/>
      <c r="J15" s="16"/>
      <c r="K15" s="77" t="str">
        <f>IF($C15='4. Board Level Worksheet'!$C$5,'4. Board Level Worksheet'!$C$18,"")</f>
        <v/>
      </c>
      <c r="L15" s="77" t="str">
        <f>IF($C15='4. Board Level Worksheet'!$C$5,'4. Board Level Worksheet'!$C$19,"")</f>
        <v/>
      </c>
      <c r="M15" s="79" t="str">
        <f>IF($C15='4. Board Level Worksheet'!$C$5,'4. Board Level Worksheet'!$C$21,"")</f>
        <v/>
      </c>
      <c r="N15" s="79" t="str">
        <f>IF($C15='4. Board Level Worksheet'!$C$5,'4. Board Level Worksheet'!$C$28,"")</f>
        <v/>
      </c>
      <c r="O15" s="79" t="str">
        <f>IF($C15='4. Board Level Worksheet'!$C$5,'4. Board Level Worksheet'!#REF!,"")</f>
        <v/>
      </c>
      <c r="P15" t="s">
        <v>63</v>
      </c>
      <c r="Q15" s="77">
        <v>1.8102</v>
      </c>
      <c r="R15" s="77">
        <v>1.8102</v>
      </c>
      <c r="S15" s="77">
        <v>1.146633</v>
      </c>
      <c r="T15" s="77">
        <v>0.20100000000000001</v>
      </c>
      <c r="U15" s="78">
        <v>630</v>
      </c>
      <c r="V15" s="78">
        <f t="shared" si="0"/>
        <v>0.63</v>
      </c>
    </row>
    <row r="16" spans="1:28" x14ac:dyDescent="0.3">
      <c r="A16">
        <v>14</v>
      </c>
      <c r="B16" s="14">
        <v>12</v>
      </c>
      <c r="C16" t="s">
        <v>64</v>
      </c>
      <c r="D16" s="16"/>
      <c r="E16" s="16"/>
      <c r="F16" s="16"/>
      <c r="G16" s="16"/>
      <c r="H16" s="16"/>
      <c r="I16" s="16"/>
      <c r="J16" s="16"/>
      <c r="K16" s="77" t="str">
        <f>IF($C16='4. Board Level Worksheet'!$C$5,'4. Board Level Worksheet'!$C$18,"")</f>
        <v/>
      </c>
      <c r="L16" s="77" t="str">
        <f>IF($C16='4. Board Level Worksheet'!$C$5,'4. Board Level Worksheet'!$C$19,"")</f>
        <v/>
      </c>
      <c r="M16" s="79" t="str">
        <f>IF($C16='4. Board Level Worksheet'!$C$5,'4. Board Level Worksheet'!$C$21,"")</f>
        <v/>
      </c>
      <c r="N16" s="79" t="str">
        <f>IF($C16='4. Board Level Worksheet'!$C$5,'4. Board Level Worksheet'!$C$28,"")</f>
        <v/>
      </c>
      <c r="O16" s="79" t="str">
        <f>IF($C16='4. Board Level Worksheet'!$C$5,'4. Board Level Worksheet'!#REF!,"")</f>
        <v/>
      </c>
      <c r="P16" t="s">
        <v>64</v>
      </c>
      <c r="Q16" s="77">
        <v>6.9185999999999996</v>
      </c>
      <c r="R16" s="77">
        <v>6.9185999999999996</v>
      </c>
      <c r="S16" s="77">
        <v>3.721149</v>
      </c>
      <c r="T16" s="77">
        <v>0.52700000000000002</v>
      </c>
      <c r="U16" s="78">
        <v>648</v>
      </c>
      <c r="V16" s="78">
        <f t="shared" si="0"/>
        <v>0.64800000000000002</v>
      </c>
    </row>
    <row r="17" spans="1:22" x14ac:dyDescent="0.3">
      <c r="A17">
        <v>15</v>
      </c>
      <c r="B17" s="14">
        <v>13</v>
      </c>
      <c r="C17" t="s">
        <v>65</v>
      </c>
      <c r="D17" s="16"/>
      <c r="E17" s="16"/>
      <c r="F17" s="16"/>
      <c r="G17" s="16"/>
      <c r="H17" s="16"/>
      <c r="I17" s="16"/>
      <c r="J17" s="16"/>
      <c r="K17" s="77" t="str">
        <f>IF($C17='4. Board Level Worksheet'!$C$5,'4. Board Level Worksheet'!$C$18,"")</f>
        <v/>
      </c>
      <c r="L17" s="77" t="str">
        <f>IF($C17='4. Board Level Worksheet'!$C$5,'4. Board Level Worksheet'!$C$19,"")</f>
        <v/>
      </c>
      <c r="M17" s="79" t="str">
        <f>IF($C17='4. Board Level Worksheet'!$C$5,'4. Board Level Worksheet'!$C$21,"")</f>
        <v/>
      </c>
      <c r="N17" s="79" t="str">
        <f>IF($C17='4. Board Level Worksheet'!$C$5,'4. Board Level Worksheet'!$C$28,"")</f>
        <v/>
      </c>
      <c r="O17" s="79" t="str">
        <f>IF($C17='4. Board Level Worksheet'!$C$5,'4. Board Level Worksheet'!#REF!,"")</f>
        <v/>
      </c>
      <c r="P17" t="s">
        <v>65</v>
      </c>
      <c r="Q17" s="77">
        <v>1.4395</v>
      </c>
      <c r="R17" s="77">
        <v>1.4395</v>
      </c>
      <c r="S17" s="77">
        <v>0.99995500000000004</v>
      </c>
      <c r="T17" s="77">
        <v>0.17100000000000001</v>
      </c>
      <c r="U17" s="78">
        <v>311</v>
      </c>
      <c r="V17" s="78">
        <f t="shared" si="0"/>
        <v>0.311</v>
      </c>
    </row>
    <row r="18" spans="1:22" x14ac:dyDescent="0.3">
      <c r="A18">
        <v>16</v>
      </c>
      <c r="B18" s="14">
        <v>14</v>
      </c>
      <c r="C18" t="s">
        <v>66</v>
      </c>
      <c r="D18" s="16"/>
      <c r="E18" s="16"/>
      <c r="F18" s="16"/>
      <c r="G18" s="16"/>
      <c r="H18" s="16"/>
      <c r="I18" s="16"/>
      <c r="J18" s="16"/>
      <c r="K18" s="77" t="str">
        <f>IF($C18='4. Board Level Worksheet'!$C$5,'4. Board Level Worksheet'!$C$18,"")</f>
        <v/>
      </c>
      <c r="L18" s="77" t="str">
        <f>IF($C18='4. Board Level Worksheet'!$C$5,'4. Board Level Worksheet'!$C$19,"")</f>
        <v/>
      </c>
      <c r="M18" s="79" t="str">
        <f>IF($C18='4. Board Level Worksheet'!$C$5,'4. Board Level Worksheet'!$C$21,"")</f>
        <v/>
      </c>
      <c r="N18" s="79" t="str">
        <f>IF($C18='4. Board Level Worksheet'!$C$5,'4. Board Level Worksheet'!$C$28,"")</f>
        <v/>
      </c>
      <c r="O18" s="79" t="str">
        <f>IF($C18='4. Board Level Worksheet'!$C$5,'4. Board Level Worksheet'!#REF!,"")</f>
        <v/>
      </c>
      <c r="P18" t="s">
        <v>66</v>
      </c>
      <c r="Q18" s="77">
        <v>0.88219999999999998</v>
      </c>
      <c r="R18" s="77">
        <v>0.88219999999999998</v>
      </c>
      <c r="S18" s="77">
        <v>0.47901700000000003</v>
      </c>
      <c r="T18" s="77">
        <v>7.8E-2</v>
      </c>
      <c r="U18" s="78">
        <v>933</v>
      </c>
      <c r="V18" s="78">
        <f t="shared" si="0"/>
        <v>0.93300000000000005</v>
      </c>
    </row>
    <row r="19" spans="1:22" x14ac:dyDescent="0.3">
      <c r="A19">
        <v>17</v>
      </c>
      <c r="B19" s="14">
        <v>15</v>
      </c>
      <c r="C19" t="s">
        <v>67</v>
      </c>
      <c r="D19" s="16"/>
      <c r="E19" s="16"/>
      <c r="F19" s="16"/>
      <c r="G19" s="16"/>
      <c r="H19" s="16"/>
      <c r="I19" s="16"/>
      <c r="J19" s="16"/>
      <c r="K19" s="77" t="str">
        <f>IF($C19='4. Board Level Worksheet'!$C$5,'4. Board Level Worksheet'!$C$18,"")</f>
        <v/>
      </c>
      <c r="L19" s="77" t="str">
        <f>IF($C19='4. Board Level Worksheet'!$C$5,'4. Board Level Worksheet'!$C$19,"")</f>
        <v/>
      </c>
      <c r="M19" s="79" t="str">
        <f>IF($C19='4. Board Level Worksheet'!$C$5,'4. Board Level Worksheet'!$C$21,"")</f>
        <v/>
      </c>
      <c r="N19" s="79" t="str">
        <f>IF($C19='4. Board Level Worksheet'!$C$5,'4. Board Level Worksheet'!$C$28,"")</f>
        <v/>
      </c>
      <c r="O19" s="79" t="str">
        <f>IF($C19='4. Board Level Worksheet'!$C$5,'4. Board Level Worksheet'!#REF!,"")</f>
        <v/>
      </c>
      <c r="P19" t="s">
        <v>67</v>
      </c>
      <c r="Q19" s="77">
        <v>0.53200000000000003</v>
      </c>
      <c r="R19" s="77">
        <v>0.53200000000000003</v>
      </c>
      <c r="S19" s="77">
        <v>0.26747199999999999</v>
      </c>
      <c r="T19" s="77">
        <v>3.5000000000000003E-2</v>
      </c>
      <c r="U19" s="78">
        <v>768</v>
      </c>
      <c r="V19" s="78">
        <f t="shared" si="0"/>
        <v>0.76800000000000002</v>
      </c>
    </row>
    <row r="20" spans="1:22" x14ac:dyDescent="0.3">
      <c r="A20">
        <v>18</v>
      </c>
      <c r="B20" s="14">
        <v>16</v>
      </c>
      <c r="C20" t="s">
        <v>68</v>
      </c>
      <c r="D20" s="16"/>
      <c r="E20" s="16"/>
      <c r="F20" s="16"/>
      <c r="G20" s="16"/>
      <c r="H20" s="16"/>
      <c r="I20" s="16"/>
      <c r="J20" s="16"/>
      <c r="K20" s="77" t="str">
        <f>IF($C20='4. Board Level Worksheet'!$C$5,'4. Board Level Worksheet'!$C$18,"")</f>
        <v/>
      </c>
      <c r="L20" s="77" t="str">
        <f>IF($C20='4. Board Level Worksheet'!$C$5,'4. Board Level Worksheet'!$C$19,"")</f>
        <v/>
      </c>
      <c r="M20" s="79" t="str">
        <f>IF($C20='4. Board Level Worksheet'!$C$5,'4. Board Level Worksheet'!$C$21,"")</f>
        <v/>
      </c>
      <c r="N20" s="79" t="str">
        <f>IF($C20='4. Board Level Worksheet'!$C$5,'4. Board Level Worksheet'!$C$28,"")</f>
        <v/>
      </c>
      <c r="O20" s="79" t="str">
        <f>IF($C20='4. Board Level Worksheet'!$C$5,'4. Board Level Worksheet'!#REF!,"")</f>
        <v/>
      </c>
      <c r="P20" t="s">
        <v>68</v>
      </c>
      <c r="Q20" s="77">
        <v>2.5880000000000001</v>
      </c>
      <c r="R20" s="77">
        <v>2.5880000000000001</v>
      </c>
      <c r="S20" s="77">
        <v>1.6960470000000001</v>
      </c>
      <c r="T20" s="77">
        <v>0.28199999999999997</v>
      </c>
      <c r="U20" s="78">
        <v>497</v>
      </c>
      <c r="V20" s="78">
        <f t="shared" si="0"/>
        <v>0.497</v>
      </c>
    </row>
    <row r="21" spans="1:22" x14ac:dyDescent="0.3">
      <c r="A21">
        <v>19</v>
      </c>
      <c r="B21" s="14">
        <v>17</v>
      </c>
      <c r="C21" t="s">
        <v>69</v>
      </c>
      <c r="D21" s="16"/>
      <c r="E21" s="16"/>
      <c r="F21" s="16"/>
      <c r="G21" s="16"/>
      <c r="H21" s="16"/>
      <c r="I21" s="16"/>
      <c r="J21" s="16"/>
      <c r="K21" s="77" t="str">
        <f>IF($C21='4. Board Level Worksheet'!$C$5,'4. Board Level Worksheet'!$C$18,"")</f>
        <v/>
      </c>
      <c r="L21" s="77" t="str">
        <f>IF($C21='4. Board Level Worksheet'!$C$5,'4. Board Level Worksheet'!$C$19,"")</f>
        <v/>
      </c>
      <c r="M21" s="79" t="str">
        <f>IF($C21='4. Board Level Worksheet'!$C$5,'4. Board Level Worksheet'!$C$21,"")</f>
        <v/>
      </c>
      <c r="N21" s="79" t="str">
        <f>IF($C21='4. Board Level Worksheet'!$C$5,'4. Board Level Worksheet'!$C$28,"")</f>
        <v/>
      </c>
      <c r="O21" s="79" t="str">
        <f>IF($C21='4. Board Level Worksheet'!$C$5,'4. Board Level Worksheet'!#REF!,"")</f>
        <v/>
      </c>
      <c r="P21" t="s">
        <v>69</v>
      </c>
      <c r="Q21" s="77">
        <v>1.0784</v>
      </c>
      <c r="R21" s="77">
        <v>1.0784</v>
      </c>
      <c r="S21" s="77">
        <v>0.71854300000000004</v>
      </c>
      <c r="T21" s="77">
        <v>0.123</v>
      </c>
      <c r="U21" s="78">
        <v>149</v>
      </c>
      <c r="V21" s="78">
        <f t="shared" si="0"/>
        <v>0.14899999999999999</v>
      </c>
    </row>
    <row r="22" spans="1:22" x14ac:dyDescent="0.3">
      <c r="A22">
        <v>20</v>
      </c>
      <c r="B22" s="14">
        <v>18</v>
      </c>
      <c r="C22" t="s">
        <v>70</v>
      </c>
      <c r="D22" s="16"/>
      <c r="E22" s="16"/>
      <c r="F22" s="16"/>
      <c r="G22" s="16"/>
      <c r="H22" s="16"/>
      <c r="I22" s="16"/>
      <c r="J22" s="16"/>
      <c r="K22" s="77" t="str">
        <f>IF($C22='4. Board Level Worksheet'!$C$5,'4. Board Level Worksheet'!$C$18,"")</f>
        <v/>
      </c>
      <c r="L22" s="77" t="str">
        <f>IF($C22='4. Board Level Worksheet'!$C$5,'4. Board Level Worksheet'!$C$19,"")</f>
        <v/>
      </c>
      <c r="M22" s="79" t="str">
        <f>IF($C22='4. Board Level Worksheet'!$C$5,'4. Board Level Worksheet'!$C$21,"")</f>
        <v/>
      </c>
      <c r="N22" s="79" t="str">
        <f>IF($C22='4. Board Level Worksheet'!$C$5,'4. Board Level Worksheet'!$C$28,"")</f>
        <v/>
      </c>
      <c r="O22" s="79" t="str">
        <f>IF($C22='4. Board Level Worksheet'!$C$5,'4. Board Level Worksheet'!#REF!,"")</f>
        <v/>
      </c>
      <c r="P22" t="s">
        <v>70</v>
      </c>
      <c r="Q22" s="77">
        <v>0.84499999999999997</v>
      </c>
      <c r="R22" s="77">
        <v>0.84499999999999997</v>
      </c>
      <c r="S22" s="77">
        <v>0.48560799999999998</v>
      </c>
      <c r="T22" s="77">
        <v>9.0999999999999998E-2</v>
      </c>
      <c r="U22" s="78">
        <v>262</v>
      </c>
      <c r="V22" s="78">
        <f t="shared" si="0"/>
        <v>0.26200000000000001</v>
      </c>
    </row>
    <row r="23" spans="1:22" x14ac:dyDescent="0.3">
      <c r="A23">
        <v>21</v>
      </c>
      <c r="B23" s="14">
        <v>19</v>
      </c>
      <c r="C23" t="s">
        <v>71</v>
      </c>
      <c r="D23" s="16"/>
      <c r="E23" s="16"/>
      <c r="F23" s="16"/>
      <c r="G23" s="16"/>
      <c r="H23" s="16"/>
      <c r="I23" s="16"/>
      <c r="J23" s="16"/>
      <c r="K23" s="77" t="str">
        <f>IF($C23='4. Board Level Worksheet'!$C$5,'4. Board Level Worksheet'!$C$18,"")</f>
        <v/>
      </c>
      <c r="L23" s="77" t="str">
        <f>IF($C23='4. Board Level Worksheet'!$C$5,'4. Board Level Worksheet'!$C$19,"")</f>
        <v/>
      </c>
      <c r="M23" s="79" t="str">
        <f>IF($C23='4. Board Level Worksheet'!$C$5,'4. Board Level Worksheet'!$C$21,"")</f>
        <v/>
      </c>
      <c r="N23" s="79" t="str">
        <f>IF($C23='4. Board Level Worksheet'!$C$5,'4. Board Level Worksheet'!$C$28,"")</f>
        <v/>
      </c>
      <c r="O23" s="79" t="str">
        <f>IF($C23='4. Board Level Worksheet'!$C$5,'4. Board Level Worksheet'!#REF!,"")</f>
        <v/>
      </c>
      <c r="P23" t="s">
        <v>71</v>
      </c>
      <c r="Q23" s="77">
        <v>2.9912999999999998</v>
      </c>
      <c r="R23" s="77">
        <v>2.9912999999999998</v>
      </c>
      <c r="S23" s="77">
        <v>2.0338720000000001</v>
      </c>
      <c r="T23" s="77">
        <v>0.41699999999999998</v>
      </c>
      <c r="U23" s="78">
        <v>1462</v>
      </c>
      <c r="V23" s="78">
        <f t="shared" si="0"/>
        <v>1.462</v>
      </c>
    </row>
    <row r="24" spans="1:22" x14ac:dyDescent="0.3">
      <c r="A24">
        <v>22</v>
      </c>
      <c r="B24" s="14">
        <v>20</v>
      </c>
      <c r="C24" t="s">
        <v>72</v>
      </c>
      <c r="D24" s="16"/>
      <c r="E24" s="16"/>
      <c r="F24" s="16"/>
      <c r="G24" s="16"/>
      <c r="H24" s="16"/>
      <c r="I24" s="16"/>
      <c r="J24" s="16"/>
      <c r="K24" s="77" t="str">
        <f>IF($C24='4. Board Level Worksheet'!$C$5,'4. Board Level Worksheet'!$C$18,"")</f>
        <v/>
      </c>
      <c r="L24" s="77" t="str">
        <f>IF($C24='4. Board Level Worksheet'!$C$5,'4. Board Level Worksheet'!$C$19,"")</f>
        <v/>
      </c>
      <c r="M24" s="79" t="str">
        <f>IF($C24='4. Board Level Worksheet'!$C$5,'4. Board Level Worksheet'!$C$21,"")</f>
        <v/>
      </c>
      <c r="N24" s="79" t="str">
        <f>IF($C24='4. Board Level Worksheet'!$C$5,'4. Board Level Worksheet'!$C$28,"")</f>
        <v/>
      </c>
      <c r="O24" s="79" t="str">
        <f>IF($C24='4. Board Level Worksheet'!$C$5,'4. Board Level Worksheet'!#REF!,"")</f>
        <v/>
      </c>
      <c r="P24" t="s">
        <v>72</v>
      </c>
      <c r="Q24" s="77">
        <v>1.2395</v>
      </c>
      <c r="R24" s="77">
        <v>1.2395</v>
      </c>
      <c r="S24" s="77">
        <v>0.88417500000000004</v>
      </c>
      <c r="T24" s="77">
        <v>0.155</v>
      </c>
      <c r="U24" s="78">
        <v>1045</v>
      </c>
      <c r="V24" s="78">
        <f t="shared" si="0"/>
        <v>1.0449999999999999</v>
      </c>
    </row>
    <row r="25" spans="1:22" x14ac:dyDescent="0.3">
      <c r="A25">
        <v>23</v>
      </c>
      <c r="B25" s="14">
        <v>21</v>
      </c>
      <c r="C25" t="s">
        <v>73</v>
      </c>
      <c r="D25" s="16"/>
      <c r="E25" s="16"/>
      <c r="F25" s="16"/>
      <c r="G25" s="16"/>
      <c r="H25" s="16"/>
      <c r="I25" s="16"/>
      <c r="J25" s="16"/>
      <c r="K25" s="77" t="str">
        <f>IF($C25='4. Board Level Worksheet'!$C$5,'4. Board Level Worksheet'!$C$18,"")</f>
        <v/>
      </c>
      <c r="L25" s="77" t="str">
        <f>IF($C25='4. Board Level Worksheet'!$C$5,'4. Board Level Worksheet'!$C$19,"")</f>
        <v/>
      </c>
      <c r="M25" s="79" t="str">
        <f>IF($C25='4. Board Level Worksheet'!$C$5,'4. Board Level Worksheet'!$C$21,"")</f>
        <v/>
      </c>
      <c r="N25" s="79" t="str">
        <f>IF($C25='4. Board Level Worksheet'!$C$5,'4. Board Level Worksheet'!$C$28,"")</f>
        <v/>
      </c>
      <c r="O25" s="79" t="str">
        <f>IF($C25='4. Board Level Worksheet'!$C$5,'4. Board Level Worksheet'!#REF!,"")</f>
        <v/>
      </c>
      <c r="P25" t="s">
        <v>73</v>
      </c>
      <c r="Q25" s="77">
        <v>1.1619999999999999</v>
      </c>
      <c r="R25" s="77">
        <v>1.1619999999999999</v>
      </c>
      <c r="S25" s="77">
        <v>0.67302499999999998</v>
      </c>
      <c r="T25" s="77">
        <v>0.12</v>
      </c>
      <c r="U25" s="78">
        <v>794</v>
      </c>
      <c r="V25" s="78">
        <f t="shared" si="0"/>
        <v>0.79400000000000004</v>
      </c>
    </row>
    <row r="26" spans="1:22" x14ac:dyDescent="0.3">
      <c r="A26">
        <v>24</v>
      </c>
      <c r="B26" s="14">
        <v>22</v>
      </c>
      <c r="C26" t="s">
        <v>74</v>
      </c>
      <c r="D26" s="16"/>
      <c r="E26" s="16"/>
      <c r="F26" s="16"/>
      <c r="G26" s="16"/>
      <c r="H26" s="16"/>
      <c r="I26" s="16"/>
      <c r="J26" s="16"/>
      <c r="K26" s="77" t="str">
        <f>IF($C26='4. Board Level Worksheet'!$C$5,'4. Board Level Worksheet'!$C$18,"")</f>
        <v/>
      </c>
      <c r="L26" s="77" t="str">
        <f>IF($C26='4. Board Level Worksheet'!$C$5,'4. Board Level Worksheet'!$C$19,"")</f>
        <v/>
      </c>
      <c r="M26" s="79" t="str">
        <f>IF($C26='4. Board Level Worksheet'!$C$5,'4. Board Level Worksheet'!$C$21,"")</f>
        <v/>
      </c>
      <c r="N26" s="79" t="str">
        <f>IF($C26='4. Board Level Worksheet'!$C$5,'4. Board Level Worksheet'!$C$28,"")</f>
        <v/>
      </c>
      <c r="O26" s="79" t="str">
        <f>IF($C26='4. Board Level Worksheet'!$C$5,'4. Board Level Worksheet'!#REF!,"")</f>
        <v/>
      </c>
      <c r="P26" t="s">
        <v>74</v>
      </c>
      <c r="Q26" s="77">
        <v>1.0193000000000001</v>
      </c>
      <c r="R26" s="77">
        <v>1.0193000000000001</v>
      </c>
      <c r="S26" s="77">
        <v>0.53801399999999999</v>
      </c>
      <c r="T26" s="77">
        <v>6.9000000000000006E-2</v>
      </c>
      <c r="U26" s="78">
        <v>428</v>
      </c>
      <c r="V26" s="78">
        <f t="shared" si="0"/>
        <v>0.42799999999999999</v>
      </c>
    </row>
    <row r="27" spans="1:22" x14ac:dyDescent="0.3">
      <c r="A27">
        <v>25</v>
      </c>
      <c r="B27" s="14">
        <v>23</v>
      </c>
      <c r="C27" t="s">
        <v>75</v>
      </c>
      <c r="D27" s="16"/>
      <c r="E27" s="16"/>
      <c r="F27" s="16"/>
      <c r="G27" s="16"/>
      <c r="H27" s="16"/>
      <c r="I27" s="16"/>
      <c r="J27" s="16"/>
      <c r="K27" s="77" t="str">
        <f>IF($C27='4. Board Level Worksheet'!$C$5,'4. Board Level Worksheet'!$C$18,"")</f>
        <v/>
      </c>
      <c r="L27" s="77" t="str">
        <f>IF($C27='4. Board Level Worksheet'!$C$5,'4. Board Level Worksheet'!$C$19,"")</f>
        <v/>
      </c>
      <c r="M27" s="79" t="str">
        <f>IF($C27='4. Board Level Worksheet'!$C$5,'4. Board Level Worksheet'!$C$21,"")</f>
        <v/>
      </c>
      <c r="N27" s="79" t="str">
        <f>IF($C27='4. Board Level Worksheet'!$C$5,'4. Board Level Worksheet'!$C$28,"")</f>
        <v/>
      </c>
      <c r="O27" s="79" t="str">
        <f>IF($C27='4. Board Level Worksheet'!$C$5,'4. Board Level Worksheet'!#REF!,"")</f>
        <v/>
      </c>
      <c r="P27" t="s">
        <v>75</v>
      </c>
      <c r="Q27" s="77">
        <v>0.7641</v>
      </c>
      <c r="R27" s="77">
        <v>0.7641</v>
      </c>
      <c r="S27" s="77">
        <v>0.36727500000000002</v>
      </c>
      <c r="T27" s="77">
        <v>6.7000000000000004E-2</v>
      </c>
      <c r="U27" s="78">
        <v>765</v>
      </c>
      <c r="V27" s="78">
        <f t="shared" si="0"/>
        <v>0.76500000000000001</v>
      </c>
    </row>
    <row r="28" spans="1:22" x14ac:dyDescent="0.3">
      <c r="A28">
        <v>26</v>
      </c>
      <c r="B28" s="14">
        <v>24</v>
      </c>
      <c r="C28" t="s">
        <v>76</v>
      </c>
      <c r="D28" s="16"/>
      <c r="E28" s="16"/>
      <c r="F28" s="16"/>
      <c r="G28" s="16"/>
      <c r="H28" s="16"/>
      <c r="I28" s="16"/>
      <c r="J28" s="16"/>
      <c r="K28" s="77" t="str">
        <f>IF($C28='4. Board Level Worksheet'!$C$5,'4. Board Level Worksheet'!$C$18,"")</f>
        <v/>
      </c>
      <c r="L28" s="77" t="str">
        <f>IF($C28='4. Board Level Worksheet'!$C$5,'4. Board Level Worksheet'!$C$19,"")</f>
        <v/>
      </c>
      <c r="M28" s="79" t="str">
        <f>IF($C28='4. Board Level Worksheet'!$C$5,'4. Board Level Worksheet'!$C$21,"")</f>
        <v/>
      </c>
      <c r="N28" s="79" t="str">
        <f>IF($C28='4. Board Level Worksheet'!$C$5,'4. Board Level Worksheet'!$C$28,"")</f>
        <v/>
      </c>
      <c r="O28" s="79" t="str">
        <f>IF($C28='4. Board Level Worksheet'!$C$5,'4. Board Level Worksheet'!#REF!,"")</f>
        <v/>
      </c>
      <c r="P28" t="s">
        <v>76</v>
      </c>
      <c r="Q28" s="77">
        <v>1.4674</v>
      </c>
      <c r="R28" s="77">
        <v>1.4674</v>
      </c>
      <c r="S28" s="77">
        <v>0.863236</v>
      </c>
      <c r="T28" s="77">
        <v>0.156</v>
      </c>
      <c r="U28" s="78">
        <v>331</v>
      </c>
      <c r="V28" s="78">
        <f t="shared" si="0"/>
        <v>0.33100000000000002</v>
      </c>
    </row>
    <row r="29" spans="1:22" x14ac:dyDescent="0.3">
      <c r="A29">
        <v>27</v>
      </c>
      <c r="B29" s="14">
        <v>25</v>
      </c>
      <c r="C29" t="s">
        <v>77</v>
      </c>
      <c r="D29" s="16"/>
      <c r="E29" s="16"/>
      <c r="F29" s="16"/>
      <c r="G29" s="16"/>
      <c r="H29" s="16"/>
      <c r="I29" s="16"/>
      <c r="J29" s="16"/>
      <c r="K29" s="77" t="str">
        <f>IF($C29='4. Board Level Worksheet'!$C$5,'4. Board Level Worksheet'!$C$18,"")</f>
        <v/>
      </c>
      <c r="L29" s="77" t="str">
        <f>IF($C29='4. Board Level Worksheet'!$C$5,'4. Board Level Worksheet'!$C$19,"")</f>
        <v/>
      </c>
      <c r="M29" s="79" t="str">
        <f>IF($C29='4. Board Level Worksheet'!$C$5,'4. Board Level Worksheet'!$C$21,"")</f>
        <v/>
      </c>
      <c r="N29" s="79" t="str">
        <f>IF($C29='4. Board Level Worksheet'!$C$5,'4. Board Level Worksheet'!$C$28,"")</f>
        <v/>
      </c>
      <c r="O29" s="79" t="str">
        <f>IF($C29='4. Board Level Worksheet'!$C$5,'4. Board Level Worksheet'!#REF!,"")</f>
        <v/>
      </c>
      <c r="P29" t="s">
        <v>77</v>
      </c>
      <c r="Q29" s="77">
        <v>1.6815</v>
      </c>
      <c r="R29" s="77">
        <v>1.6815</v>
      </c>
      <c r="S29" s="77">
        <v>1.073366</v>
      </c>
      <c r="T29" s="77">
        <v>0.161</v>
      </c>
      <c r="U29" s="78">
        <v>780</v>
      </c>
      <c r="V29" s="78">
        <f t="shared" si="0"/>
        <v>0.78</v>
      </c>
    </row>
    <row r="30" spans="1:22" x14ac:dyDescent="0.3">
      <c r="A30">
        <v>28</v>
      </c>
      <c r="B30" s="14">
        <v>26</v>
      </c>
      <c r="C30" t="s">
        <v>78</v>
      </c>
      <c r="D30" s="16"/>
      <c r="E30" s="16"/>
      <c r="F30" s="16"/>
      <c r="G30" s="16"/>
      <c r="H30" s="16"/>
      <c r="I30" s="16"/>
      <c r="J30" s="16"/>
      <c r="K30" s="77" t="str">
        <f>IF($C30='4. Board Level Worksheet'!$C$5,'4. Board Level Worksheet'!$C$18,"")</f>
        <v/>
      </c>
      <c r="L30" s="77" t="str">
        <f>IF($C30='4. Board Level Worksheet'!$C$5,'4. Board Level Worksheet'!$C$19,"")</f>
        <v/>
      </c>
      <c r="M30" s="79" t="str">
        <f>IF($C30='4. Board Level Worksheet'!$C$5,'4. Board Level Worksheet'!$C$21,"")</f>
        <v/>
      </c>
      <c r="N30" s="79" t="str">
        <f>IF($C30='4. Board Level Worksheet'!$C$5,'4. Board Level Worksheet'!$C$28,"")</f>
        <v/>
      </c>
      <c r="O30" s="79" t="str">
        <f>IF($C30='4. Board Level Worksheet'!$C$5,'4. Board Level Worksheet'!#REF!,"")</f>
        <v/>
      </c>
      <c r="P30" t="s">
        <v>78</v>
      </c>
      <c r="Q30" s="77">
        <v>0.86070000000000002</v>
      </c>
      <c r="R30" s="77">
        <v>0.86070000000000002</v>
      </c>
      <c r="S30" s="77">
        <v>0.43895899999999999</v>
      </c>
      <c r="T30" s="77">
        <v>5.8000000000000003E-2</v>
      </c>
      <c r="U30" s="78">
        <v>147</v>
      </c>
      <c r="V30" s="78">
        <f t="shared" si="0"/>
        <v>0.14699999999999999</v>
      </c>
    </row>
    <row r="31" spans="1:22" x14ac:dyDescent="0.3">
      <c r="A31">
        <v>29</v>
      </c>
      <c r="B31" s="14">
        <v>27</v>
      </c>
      <c r="C31" t="s">
        <v>79</v>
      </c>
      <c r="D31" s="16"/>
      <c r="E31" s="16"/>
      <c r="F31" s="16"/>
      <c r="G31" s="16"/>
      <c r="H31" s="16"/>
      <c r="I31" s="16"/>
      <c r="J31" s="16"/>
      <c r="K31" s="77" t="str">
        <f>IF($C31='4. Board Level Worksheet'!$C$5,'4. Board Level Worksheet'!$C$18,"")</f>
        <v/>
      </c>
      <c r="L31" s="77" t="str">
        <f>IF($C31='4. Board Level Worksheet'!$C$5,'4. Board Level Worksheet'!$C$19,"")</f>
        <v/>
      </c>
      <c r="M31" s="79" t="str">
        <f>IF($C31='4. Board Level Worksheet'!$C$5,'4. Board Level Worksheet'!$C$21,"")</f>
        <v/>
      </c>
      <c r="N31" s="79" t="str">
        <f>IF($C31='4. Board Level Worksheet'!$C$5,'4. Board Level Worksheet'!$C$28,"")</f>
        <v/>
      </c>
      <c r="O31" s="79" t="str">
        <f>IF($C31='4. Board Level Worksheet'!$C$5,'4. Board Level Worksheet'!#REF!,"")</f>
        <v/>
      </c>
      <c r="P31" t="s">
        <v>79</v>
      </c>
      <c r="Q31" s="77">
        <v>0.56810000000000005</v>
      </c>
      <c r="R31" s="77">
        <v>0.56810000000000005</v>
      </c>
      <c r="S31" s="77">
        <v>0.31396499999999999</v>
      </c>
      <c r="T31" s="77">
        <v>4.9000000000000002E-2</v>
      </c>
      <c r="U31" s="78">
        <v>820</v>
      </c>
      <c r="V31" s="78">
        <f t="shared" si="0"/>
        <v>0.82</v>
      </c>
    </row>
    <row r="32" spans="1:22" x14ac:dyDescent="0.3">
      <c r="A32">
        <v>30</v>
      </c>
      <c r="B32" s="14">
        <v>28</v>
      </c>
      <c r="C32" t="s">
        <v>80</v>
      </c>
      <c r="D32" s="16"/>
      <c r="E32" s="16"/>
      <c r="F32" s="16"/>
      <c r="G32" s="16"/>
      <c r="H32" s="16"/>
      <c r="I32" s="16"/>
      <c r="J32" s="16"/>
      <c r="K32" s="77" t="str">
        <f>IF($C32='4. Board Level Worksheet'!$C$5,'4. Board Level Worksheet'!$C$18,"")</f>
        <v/>
      </c>
      <c r="L32" s="77" t="str">
        <f>IF($C32='4. Board Level Worksheet'!$C$5,'4. Board Level Worksheet'!$C$19,"")</f>
        <v/>
      </c>
      <c r="M32" s="79" t="str">
        <f>IF($C32='4. Board Level Worksheet'!$C$5,'4. Board Level Worksheet'!$C$21,"")</f>
        <v/>
      </c>
      <c r="N32" s="79" t="str">
        <f>IF($C32='4. Board Level Worksheet'!$C$5,'4. Board Level Worksheet'!$C$28,"")</f>
        <v/>
      </c>
      <c r="O32" s="79" t="str">
        <f>IF($C32='4. Board Level Worksheet'!$C$5,'4. Board Level Worksheet'!#REF!,"")</f>
        <v/>
      </c>
      <c r="P32" t="s">
        <v>80</v>
      </c>
      <c r="Q32" s="77">
        <v>0.28489999999999999</v>
      </c>
      <c r="R32" s="77">
        <v>0.28489999999999999</v>
      </c>
      <c r="S32" s="77">
        <v>0.17255899999999999</v>
      </c>
      <c r="T32" s="77">
        <v>2.1000000000000001E-2</v>
      </c>
      <c r="U32" s="78">
        <v>63</v>
      </c>
      <c r="V32" s="78">
        <f t="shared" si="0"/>
        <v>6.3E-2</v>
      </c>
    </row>
    <row r="33" spans="1:22" x14ac:dyDescent="0.3">
      <c r="A33">
        <v>31</v>
      </c>
      <c r="B33" s="14">
        <v>29</v>
      </c>
      <c r="C33" t="s">
        <v>81</v>
      </c>
      <c r="D33" s="16"/>
      <c r="E33" s="16"/>
      <c r="F33" s="16"/>
      <c r="G33" s="16"/>
      <c r="H33" s="16"/>
      <c r="I33" s="16"/>
      <c r="J33" s="16"/>
      <c r="K33" s="77" t="str">
        <f>IF($C33='4. Board Level Worksheet'!$C$5,'4. Board Level Worksheet'!$C$18,"")</f>
        <v/>
      </c>
      <c r="L33" s="77" t="str">
        <f>IF($C33='4. Board Level Worksheet'!$C$5,'4. Board Level Worksheet'!$C$19,"")</f>
        <v/>
      </c>
      <c r="M33" s="79" t="str">
        <f>IF($C33='4. Board Level Worksheet'!$C$5,'4. Board Level Worksheet'!$C$21,"")</f>
        <v/>
      </c>
      <c r="N33" s="79" t="str">
        <f>IF($C33='4. Board Level Worksheet'!$C$5,'4. Board Level Worksheet'!$C$28,"")</f>
        <v/>
      </c>
      <c r="O33" s="79" t="str">
        <f>IF($C33='4. Board Level Worksheet'!$C$5,'4. Board Level Worksheet'!#REF!,"")</f>
        <v/>
      </c>
      <c r="P33" t="s">
        <v>81</v>
      </c>
      <c r="Q33" s="77">
        <v>0.4471</v>
      </c>
      <c r="R33" s="77">
        <v>0.4471</v>
      </c>
      <c r="S33" s="77">
        <v>0.25007699999999999</v>
      </c>
      <c r="T33" s="77">
        <v>3.7999999999999999E-2</v>
      </c>
      <c r="U33" s="78">
        <v>199</v>
      </c>
      <c r="V33" s="78">
        <f t="shared" si="0"/>
        <v>0.19900000000000001</v>
      </c>
    </row>
    <row r="34" spans="1:22" x14ac:dyDescent="0.3">
      <c r="A34">
        <v>32</v>
      </c>
      <c r="B34" s="14" t="s">
        <v>37</v>
      </c>
      <c r="C34" t="s">
        <v>82</v>
      </c>
      <c r="D34" s="16"/>
      <c r="E34" s="16"/>
      <c r="F34" s="16"/>
      <c r="G34" s="16"/>
      <c r="H34" s="16"/>
      <c r="I34" s="16"/>
      <c r="J34" s="16"/>
      <c r="K34" s="77" t="str">
        <f>IF($C34='4. Board Level Worksheet'!$C$5,'4. Board Level Worksheet'!$C$18,"")</f>
        <v/>
      </c>
      <c r="L34" s="77" t="str">
        <f>IF($C34='4. Board Level Worksheet'!$C$5,'4. Board Level Worksheet'!$C$19,"")</f>
        <v/>
      </c>
      <c r="M34" s="79" t="str">
        <f>IF($C34='4. Board Level Worksheet'!$C$5,'4. Board Level Worksheet'!$C$21,"")</f>
        <v/>
      </c>
      <c r="N34" s="79" t="str">
        <f>IF($C34='4. Board Level Worksheet'!$C$5,'4. Board Level Worksheet'!$C$28,"")</f>
        <v/>
      </c>
      <c r="O34" s="79" t="str">
        <f>IF($C34='4. Board Level Worksheet'!$C$5,'4. Board Level Worksheet'!#REF!,"")</f>
        <v/>
      </c>
      <c r="P34" t="s">
        <v>82</v>
      </c>
      <c r="Q34" s="77">
        <v>0.10199999999999999</v>
      </c>
      <c r="R34" s="77">
        <v>0.10199999999999999</v>
      </c>
      <c r="S34" s="77">
        <v>4.2092999999999998E-2</v>
      </c>
      <c r="T34" s="77">
        <v>7.0000000000000001E-3</v>
      </c>
      <c r="U34" s="78">
        <v>58</v>
      </c>
      <c r="V34" s="78">
        <f t="shared" si="0"/>
        <v>5.8000000000000003E-2</v>
      </c>
    </row>
    <row r="35" spans="1:22" x14ac:dyDescent="0.3">
      <c r="A35">
        <v>33</v>
      </c>
      <c r="B35" s="14" t="s">
        <v>38</v>
      </c>
      <c r="C35" t="s">
        <v>83</v>
      </c>
      <c r="D35" s="16"/>
      <c r="E35" s="16"/>
      <c r="F35" s="16"/>
      <c r="G35" s="16"/>
      <c r="H35" s="16"/>
      <c r="I35" s="16"/>
      <c r="J35" s="16"/>
      <c r="K35" s="77" t="str">
        <f>IF($C35='4. Board Level Worksheet'!$C$5,'4. Board Level Worksheet'!$C$18,"")</f>
        <v/>
      </c>
      <c r="L35" s="77" t="str">
        <f>IF($C35='4. Board Level Worksheet'!$C$5,'4. Board Level Worksheet'!$C$19,"")</f>
        <v/>
      </c>
      <c r="M35" s="79" t="str">
        <f>IF($C35='4. Board Level Worksheet'!$C$5,'4. Board Level Worksheet'!$C$21,"")</f>
        <v/>
      </c>
      <c r="N35" s="79" t="str">
        <f>IF($C35='4. Board Level Worksheet'!$C$5,'4. Board Level Worksheet'!$C$28,"")</f>
        <v/>
      </c>
      <c r="O35" s="79" t="str">
        <f>IF($C35='4. Board Level Worksheet'!$C$5,'4. Board Level Worksheet'!#REF!,"")</f>
        <v/>
      </c>
      <c r="P35" t="s">
        <v>83</v>
      </c>
      <c r="Q35" s="77">
        <v>0.1009</v>
      </c>
      <c r="R35" s="77">
        <v>0.1009</v>
      </c>
      <c r="S35" s="77">
        <v>5.1728000000000003E-2</v>
      </c>
      <c r="T35" s="77">
        <v>8.0000000000000002E-3</v>
      </c>
      <c r="U35" s="78">
        <v>215</v>
      </c>
      <c r="V35" s="78">
        <f t="shared" si="0"/>
        <v>0.215</v>
      </c>
    </row>
    <row r="36" spans="1:22" x14ac:dyDescent="0.3">
      <c r="A36">
        <v>34</v>
      </c>
      <c r="B36" s="14">
        <v>31</v>
      </c>
      <c r="C36" t="s">
        <v>84</v>
      </c>
      <c r="D36" s="16"/>
      <c r="E36" s="16"/>
      <c r="F36" s="16"/>
      <c r="G36" s="16"/>
      <c r="H36" s="16"/>
      <c r="I36" s="16"/>
      <c r="J36" s="16"/>
      <c r="K36" s="77" t="str">
        <f>IF($C36='4. Board Level Worksheet'!$C$5,'4. Board Level Worksheet'!$C$18,"")</f>
        <v/>
      </c>
      <c r="L36" s="77" t="str">
        <f>IF($C36='4. Board Level Worksheet'!$C$5,'4. Board Level Worksheet'!$C$19,"")</f>
        <v/>
      </c>
      <c r="M36" s="79" t="str">
        <f>IF($C36='4. Board Level Worksheet'!$C$5,'4. Board Level Worksheet'!$C$21,"")</f>
        <v/>
      </c>
      <c r="N36" s="79" t="str">
        <f>IF($C36='4. Board Level Worksheet'!$C$5,'4. Board Level Worksheet'!$C$28,"")</f>
        <v/>
      </c>
      <c r="O36" s="79" t="str">
        <f>IF($C36='4. Board Level Worksheet'!$C$5,'4. Board Level Worksheet'!#REF!,"")</f>
        <v/>
      </c>
      <c r="P36" t="s">
        <v>84</v>
      </c>
      <c r="Q36" s="77">
        <v>0.15670000000000001</v>
      </c>
      <c r="R36" s="77">
        <v>0.15670000000000001</v>
      </c>
      <c r="S36" s="77">
        <v>6.7409999999999998E-2</v>
      </c>
      <c r="T36" s="77">
        <v>1.0999999999999999E-2</v>
      </c>
      <c r="U36" s="78">
        <v>56</v>
      </c>
      <c r="V36" s="78">
        <f t="shared" si="0"/>
        <v>5.6000000000000001E-2</v>
      </c>
    </row>
    <row r="37" spans="1:22" x14ac:dyDescent="0.3">
      <c r="A37">
        <v>35</v>
      </c>
      <c r="B37" s="14">
        <v>32</v>
      </c>
      <c r="C37" t="s">
        <v>85</v>
      </c>
      <c r="D37" s="16"/>
      <c r="E37" s="16"/>
      <c r="F37" s="16"/>
      <c r="G37" s="16"/>
      <c r="H37" s="16"/>
      <c r="I37" s="16"/>
      <c r="J37" s="16"/>
      <c r="K37" s="77" t="str">
        <f>IF($C37='4. Board Level Worksheet'!$C$5,'4. Board Level Worksheet'!$C$18,"")</f>
        <v/>
      </c>
      <c r="L37" s="77" t="str">
        <f>IF($C37='4. Board Level Worksheet'!$C$5,'4. Board Level Worksheet'!$C$19,"")</f>
        <v/>
      </c>
      <c r="M37" s="79" t="str">
        <f>IF($C37='4. Board Level Worksheet'!$C$5,'4. Board Level Worksheet'!$C$21,"")</f>
        <v/>
      </c>
      <c r="N37" s="79" t="str">
        <f>IF($C37='4. Board Level Worksheet'!$C$5,'4. Board Level Worksheet'!$C$28,"")</f>
        <v/>
      </c>
      <c r="O37" s="79" t="str">
        <f>IF($C37='4. Board Level Worksheet'!$C$5,'4. Board Level Worksheet'!#REF!,"")</f>
        <v/>
      </c>
      <c r="P37" t="s">
        <v>85</v>
      </c>
      <c r="Q37" s="77">
        <v>0.1764</v>
      </c>
      <c r="R37" s="77">
        <v>0.1764</v>
      </c>
      <c r="S37" s="77">
        <v>9.3118000000000006E-2</v>
      </c>
      <c r="T37" s="77">
        <v>1.4E-2</v>
      </c>
      <c r="U37" s="78">
        <v>37</v>
      </c>
      <c r="V37" s="78">
        <f t="shared" si="0"/>
        <v>3.6999999999999998E-2</v>
      </c>
    </row>
    <row r="38" spans="1:22" x14ac:dyDescent="0.3">
      <c r="A38">
        <v>36</v>
      </c>
      <c r="B38" s="14" t="s">
        <v>39</v>
      </c>
      <c r="C38" t="s">
        <v>86</v>
      </c>
      <c r="D38" s="16"/>
      <c r="E38" s="16"/>
      <c r="F38" s="16"/>
      <c r="G38" s="16"/>
      <c r="H38" s="16"/>
      <c r="I38" s="16"/>
      <c r="J38" s="16"/>
      <c r="K38" s="77" t="str">
        <f>IF($C38='4. Board Level Worksheet'!$C$5,'4. Board Level Worksheet'!$C$18,"")</f>
        <v/>
      </c>
      <c r="L38" s="77" t="str">
        <f>IF($C38='4. Board Level Worksheet'!$C$5,'4. Board Level Worksheet'!$C$19,"")</f>
        <v/>
      </c>
      <c r="M38" s="79" t="str">
        <f>IF($C38='4. Board Level Worksheet'!$C$5,'4. Board Level Worksheet'!$C$21,"")</f>
        <v/>
      </c>
      <c r="N38" s="79" t="str">
        <f>IF($C38='4. Board Level Worksheet'!$C$5,'4. Board Level Worksheet'!$C$28,"")</f>
        <v/>
      </c>
      <c r="O38" s="79" t="str">
        <f>IF($C38='4. Board Level Worksheet'!$C$5,'4. Board Level Worksheet'!#REF!,"")</f>
        <v/>
      </c>
      <c r="P38" t="s">
        <v>86</v>
      </c>
      <c r="Q38" s="77">
        <v>5.0700000000000002E-2</v>
      </c>
      <c r="R38" s="77">
        <v>5.0700000000000002E-2</v>
      </c>
      <c r="S38" s="77">
        <v>2.0788999999999998E-2</v>
      </c>
      <c r="T38" s="77">
        <v>6.0000000000000001E-3</v>
      </c>
      <c r="U38" s="78">
        <v>7</v>
      </c>
      <c r="V38" s="78">
        <f t="shared" si="0"/>
        <v>7.0000000000000001E-3</v>
      </c>
    </row>
    <row r="39" spans="1:22" x14ac:dyDescent="0.3">
      <c r="A39">
        <v>37</v>
      </c>
      <c r="B39" s="14" t="s">
        <v>40</v>
      </c>
      <c r="C39" t="s">
        <v>87</v>
      </c>
      <c r="D39" s="16"/>
      <c r="E39" s="16"/>
      <c r="F39" s="16"/>
      <c r="G39" s="16"/>
      <c r="H39" s="16"/>
      <c r="I39" s="16"/>
      <c r="J39" s="16"/>
      <c r="K39" s="77" t="str">
        <f>IF($C39='4. Board Level Worksheet'!$C$5,'4. Board Level Worksheet'!$C$18,"")</f>
        <v/>
      </c>
      <c r="L39" s="77" t="str">
        <f>IF($C39='4. Board Level Worksheet'!$C$5,'4. Board Level Worksheet'!$C$19,"")</f>
        <v/>
      </c>
      <c r="M39" s="79" t="str">
        <f>IF($C39='4. Board Level Worksheet'!$C$5,'4. Board Level Worksheet'!$C$21,"")</f>
        <v/>
      </c>
      <c r="N39" s="79" t="str">
        <f>IF($C39='4. Board Level Worksheet'!$C$5,'4. Board Level Worksheet'!$C$28,"")</f>
        <v/>
      </c>
      <c r="O39" s="79" t="str">
        <f>IF($C39='4. Board Level Worksheet'!$C$5,'4. Board Level Worksheet'!#REF!,"")</f>
        <v/>
      </c>
      <c r="P39" t="s">
        <v>87</v>
      </c>
      <c r="Q39" s="77">
        <v>4.2900000000000001E-2</v>
      </c>
      <c r="R39" s="77">
        <v>4.2900000000000001E-2</v>
      </c>
      <c r="S39" s="77">
        <v>1.6799000000000001E-2</v>
      </c>
      <c r="T39" s="77">
        <v>4.0000000000000001E-3</v>
      </c>
      <c r="U39" s="78">
        <v>4</v>
      </c>
      <c r="V39" s="78">
        <f t="shared" si="0"/>
        <v>4.0000000000000001E-3</v>
      </c>
    </row>
    <row r="40" spans="1:22" x14ac:dyDescent="0.3">
      <c r="A40">
        <v>38</v>
      </c>
      <c r="B40" s="14" t="s">
        <v>41</v>
      </c>
      <c r="C40" t="s">
        <v>88</v>
      </c>
      <c r="D40" s="16"/>
      <c r="E40" s="16"/>
      <c r="F40" s="16"/>
      <c r="G40" s="16"/>
      <c r="H40" s="16"/>
      <c r="I40" s="16"/>
      <c r="J40" s="16"/>
      <c r="K40" s="77" t="str">
        <f>IF($C40='4. Board Level Worksheet'!$C$5,'4. Board Level Worksheet'!$C$18,"")</f>
        <v/>
      </c>
      <c r="L40" s="77" t="str">
        <f>IF($C40='4. Board Level Worksheet'!$C$5,'4. Board Level Worksheet'!$C$19,"")</f>
        <v/>
      </c>
      <c r="M40" s="79" t="str">
        <f>IF($C40='4. Board Level Worksheet'!$C$5,'4. Board Level Worksheet'!$C$21,"")</f>
        <v/>
      </c>
      <c r="N40" s="79" t="str">
        <f>IF($C40='4. Board Level Worksheet'!$C$5,'4. Board Level Worksheet'!$C$28,"")</f>
        <v/>
      </c>
      <c r="O40" s="79" t="str">
        <f>IF($C40='4. Board Level Worksheet'!$C$5,'4. Board Level Worksheet'!#REF!,"")</f>
        <v/>
      </c>
      <c r="P40" t="s">
        <v>88</v>
      </c>
      <c r="Q40" s="77">
        <v>0.21029999999999999</v>
      </c>
      <c r="R40" s="77">
        <v>0.21029999999999999</v>
      </c>
      <c r="S40" s="77">
        <v>9.6697000000000005E-2</v>
      </c>
      <c r="T40" s="77">
        <v>1.7999999999999999E-2</v>
      </c>
      <c r="U40" s="78">
        <v>22</v>
      </c>
      <c r="V40" s="78">
        <f t="shared" si="0"/>
        <v>2.1999999999999999E-2</v>
      </c>
    </row>
    <row r="41" spans="1:22" x14ac:dyDescent="0.3">
      <c r="A41">
        <v>39</v>
      </c>
      <c r="B41" s="14" t="s">
        <v>42</v>
      </c>
      <c r="C41" t="s">
        <v>89</v>
      </c>
      <c r="D41" s="16"/>
      <c r="E41" s="16"/>
      <c r="F41" s="16"/>
      <c r="G41" s="16"/>
      <c r="H41" s="16"/>
      <c r="I41" s="16"/>
      <c r="J41" s="16"/>
      <c r="K41" s="77" t="str">
        <f>IF($C41='4. Board Level Worksheet'!$C$5,'4. Board Level Worksheet'!$C$18,"")</f>
        <v/>
      </c>
      <c r="L41" s="77" t="str">
        <f>IF($C41='4. Board Level Worksheet'!$C$5,'4. Board Level Worksheet'!$C$19,"")</f>
        <v/>
      </c>
      <c r="M41" s="79" t="str">
        <f>IF($C41='4. Board Level Worksheet'!$C$5,'4. Board Level Worksheet'!$C$21,"")</f>
        <v/>
      </c>
      <c r="N41" s="79" t="str">
        <f>IF($C41='4. Board Level Worksheet'!$C$5,'4. Board Level Worksheet'!$C$28,"")</f>
        <v/>
      </c>
      <c r="O41" s="79" t="str">
        <f>IF($C41='4. Board Level Worksheet'!$C$5,'4. Board Level Worksheet'!#REF!,"")</f>
        <v/>
      </c>
      <c r="P41" t="s">
        <v>89</v>
      </c>
      <c r="Q41" s="77">
        <v>7.7700000000000005E-2</v>
      </c>
      <c r="R41" s="77">
        <v>7.7700000000000005E-2</v>
      </c>
      <c r="S41" s="77">
        <v>2.5885999999999999E-2</v>
      </c>
      <c r="T41" s="77">
        <v>5.0000000000000001E-3</v>
      </c>
      <c r="U41" s="78">
        <v>7</v>
      </c>
      <c r="V41" s="78">
        <f t="shared" si="0"/>
        <v>7.0000000000000001E-3</v>
      </c>
    </row>
    <row r="42" spans="1:22" x14ac:dyDescent="0.3">
      <c r="A42">
        <v>40</v>
      </c>
      <c r="B42" s="14">
        <v>35</v>
      </c>
      <c r="C42" t="s">
        <v>90</v>
      </c>
      <c r="D42" s="16"/>
      <c r="E42" s="16"/>
      <c r="F42" s="16"/>
      <c r="G42" s="16"/>
      <c r="H42" s="16"/>
      <c r="I42" s="16"/>
      <c r="J42" s="16"/>
      <c r="K42" s="77" t="str">
        <f>IF($C42='4. Board Level Worksheet'!$C$5,'4. Board Level Worksheet'!$C$18,"")</f>
        <v/>
      </c>
      <c r="L42" s="77" t="str">
        <f>IF($C42='4. Board Level Worksheet'!$C$5,'4. Board Level Worksheet'!$C$19,"")</f>
        <v/>
      </c>
      <c r="M42" s="79" t="str">
        <f>IF($C42='4. Board Level Worksheet'!$C$5,'4. Board Level Worksheet'!$C$21,"")</f>
        <v/>
      </c>
      <c r="N42" s="79" t="str">
        <f>IF($C42='4. Board Level Worksheet'!$C$5,'4. Board Level Worksheet'!$C$28,"")</f>
        <v/>
      </c>
      <c r="O42" s="79" t="str">
        <f>IF($C42='4. Board Level Worksheet'!$C$5,'4. Board Level Worksheet'!#REF!,"")</f>
        <v/>
      </c>
      <c r="P42" t="s">
        <v>90</v>
      </c>
      <c r="Q42" s="77">
        <v>0.1245</v>
      </c>
      <c r="R42" s="77">
        <v>0.1245</v>
      </c>
      <c r="S42" s="77">
        <v>6.7335000000000006E-2</v>
      </c>
      <c r="T42" s="77">
        <v>1.2999999999999999E-2</v>
      </c>
      <c r="U42" s="78">
        <v>15</v>
      </c>
      <c r="V42" s="78">
        <f t="shared" si="0"/>
        <v>1.4999999999999999E-2</v>
      </c>
    </row>
    <row r="43" spans="1:22" x14ac:dyDescent="0.3">
      <c r="A43">
        <v>41</v>
      </c>
      <c r="B43" s="14">
        <v>36</v>
      </c>
      <c r="C43" t="s">
        <v>91</v>
      </c>
      <c r="D43" s="16"/>
      <c r="E43" s="16"/>
      <c r="F43" s="16"/>
      <c r="G43" s="16"/>
      <c r="H43" s="16"/>
      <c r="I43" s="16"/>
      <c r="J43" s="16"/>
      <c r="K43" s="77" t="str">
        <f>IF($C43='4. Board Level Worksheet'!$C$5,'4. Board Level Worksheet'!$C$18,"")</f>
        <v/>
      </c>
      <c r="L43" s="77" t="str">
        <f>IF($C43='4. Board Level Worksheet'!$C$5,'4. Board Level Worksheet'!$C$19,"")</f>
        <v/>
      </c>
      <c r="M43" s="79" t="str">
        <f>IF($C43='4. Board Level Worksheet'!$C$5,'4. Board Level Worksheet'!$C$21,"")</f>
        <v/>
      </c>
      <c r="N43" s="79" t="str">
        <f>IF($C43='4. Board Level Worksheet'!$C$5,'4. Board Level Worksheet'!$C$28,"")</f>
        <v/>
      </c>
      <c r="O43" s="79" t="str">
        <f>IF($C43='4. Board Level Worksheet'!$C$5,'4. Board Level Worksheet'!#REF!,"")</f>
        <v/>
      </c>
      <c r="P43" t="s">
        <v>91</v>
      </c>
      <c r="Q43" s="77">
        <v>0.1583</v>
      </c>
      <c r="R43" s="77">
        <v>0.1583</v>
      </c>
      <c r="S43" s="77">
        <v>6.6228999999999996E-2</v>
      </c>
      <c r="T43" s="77">
        <v>1.2999999999999999E-2</v>
      </c>
      <c r="U43" s="78">
        <v>52</v>
      </c>
      <c r="V43" s="78">
        <f t="shared" si="0"/>
        <v>5.1999999999999998E-2</v>
      </c>
    </row>
    <row r="44" spans="1:22" x14ac:dyDescent="0.3">
      <c r="A44">
        <v>42</v>
      </c>
      <c r="B44" s="14">
        <v>37</v>
      </c>
      <c r="C44" t="s">
        <v>92</v>
      </c>
      <c r="D44" s="16"/>
      <c r="E44" s="16"/>
      <c r="F44" s="16"/>
      <c r="G44" s="16"/>
      <c r="H44" s="16"/>
      <c r="I44" s="16"/>
      <c r="J44" s="16"/>
      <c r="K44" s="77" t="str">
        <f>IF($C44='4. Board Level Worksheet'!$C$5,'4. Board Level Worksheet'!$C$18,"")</f>
        <v/>
      </c>
      <c r="L44" s="77" t="str">
        <f>IF($C44='4. Board Level Worksheet'!$C$5,'4. Board Level Worksheet'!$C$19,"")</f>
        <v/>
      </c>
      <c r="M44" s="79" t="str">
        <f>IF($C44='4. Board Level Worksheet'!$C$5,'4. Board Level Worksheet'!$C$21,"")</f>
        <v/>
      </c>
      <c r="N44" s="79" t="str">
        <f>IF($C44='4. Board Level Worksheet'!$C$5,'4. Board Level Worksheet'!$C$28,"")</f>
        <v/>
      </c>
      <c r="O44" s="79" t="str">
        <f>IF($C44='4. Board Level Worksheet'!$C$5,'4. Board Level Worksheet'!#REF!,"")</f>
        <v/>
      </c>
      <c r="P44" t="s">
        <v>92</v>
      </c>
      <c r="Q44" s="77">
        <v>0.45450000000000002</v>
      </c>
      <c r="R44" s="77">
        <v>0.45450000000000002</v>
      </c>
      <c r="S44" s="77">
        <v>0.28309000000000001</v>
      </c>
      <c r="T44" s="77">
        <v>0.04</v>
      </c>
      <c r="U44" s="78">
        <v>167</v>
      </c>
      <c r="V44" s="78">
        <f t="shared" si="0"/>
        <v>0.16700000000000001</v>
      </c>
    </row>
    <row r="45" spans="1:22" x14ac:dyDescent="0.3">
      <c r="A45">
        <v>43</v>
      </c>
      <c r="B45" s="14">
        <v>38</v>
      </c>
      <c r="C45" t="s">
        <v>13</v>
      </c>
      <c r="D45" s="16"/>
      <c r="E45" s="16"/>
      <c r="F45" s="16"/>
      <c r="G45" s="16"/>
      <c r="H45" s="16"/>
      <c r="I45" s="16"/>
      <c r="J45" s="16"/>
      <c r="K45" s="77" t="str">
        <f>IF($C45='4. Board Level Worksheet'!$C$5,'4. Board Level Worksheet'!$C$18,"")</f>
        <v/>
      </c>
      <c r="L45" s="77" t="str">
        <f>IF($C45='4. Board Level Worksheet'!$C$5,'4. Board Level Worksheet'!$C$19,"")</f>
        <v/>
      </c>
      <c r="M45" s="79" t="str">
        <f>IF($C45='4. Board Level Worksheet'!$C$5,'4. Board Level Worksheet'!$C$21,"")</f>
        <v/>
      </c>
      <c r="N45" s="79" t="str">
        <f>IF($C45='4. Board Level Worksheet'!$C$5,'4. Board Level Worksheet'!$C$28,"")</f>
        <v/>
      </c>
      <c r="O45" s="79" t="str">
        <f>IF($C45='4. Board Level Worksheet'!$C$5,'4. Board Level Worksheet'!#REF!,"")</f>
        <v/>
      </c>
      <c r="P45" t="s">
        <v>13</v>
      </c>
      <c r="Q45" s="77">
        <v>0.52380000000000004</v>
      </c>
      <c r="R45" s="77">
        <v>0.52380000000000004</v>
      </c>
      <c r="S45" s="77">
        <v>0.30314200000000002</v>
      </c>
      <c r="T45" s="77">
        <v>0.05</v>
      </c>
      <c r="U45" s="78">
        <v>69</v>
      </c>
      <c r="V45" s="78">
        <f t="shared" si="0"/>
        <v>6.9000000000000006E-2</v>
      </c>
    </row>
    <row r="46" spans="1:22" x14ac:dyDescent="0.3">
      <c r="A46">
        <v>44</v>
      </c>
      <c r="B46" s="14">
        <v>39</v>
      </c>
      <c r="C46" t="s">
        <v>93</v>
      </c>
      <c r="D46" s="16"/>
      <c r="E46" s="16"/>
      <c r="F46" s="16"/>
      <c r="G46" s="16"/>
      <c r="H46" s="16"/>
      <c r="I46" s="16"/>
      <c r="J46" s="16"/>
      <c r="K46" s="77" t="str">
        <f>IF($C46='4. Board Level Worksheet'!$C$5,'4. Board Level Worksheet'!$C$18,"")</f>
        <v/>
      </c>
      <c r="L46" s="77" t="str">
        <f>IF($C46='4. Board Level Worksheet'!$C$5,'4. Board Level Worksheet'!$C$19,"")</f>
        <v/>
      </c>
      <c r="M46" s="79" t="str">
        <f>IF($C46='4. Board Level Worksheet'!$C$5,'4. Board Level Worksheet'!$C$21,"")</f>
        <v/>
      </c>
      <c r="N46" s="79" t="str">
        <f>IF($C46='4. Board Level Worksheet'!$C$5,'4. Board Level Worksheet'!$C$28,"")</f>
        <v/>
      </c>
      <c r="O46" s="79" t="str">
        <f>IF($C46='4. Board Level Worksheet'!$C$5,'4. Board Level Worksheet'!#REF!,"")</f>
        <v/>
      </c>
      <c r="P46" t="s">
        <v>93</v>
      </c>
      <c r="Q46" s="77">
        <v>0.22700000000000001</v>
      </c>
      <c r="R46" s="77">
        <v>0.22700000000000001</v>
      </c>
      <c r="S46" s="77">
        <v>0.12596599999999999</v>
      </c>
      <c r="T46" s="77">
        <v>2.1000000000000001E-2</v>
      </c>
      <c r="U46" s="78">
        <v>75</v>
      </c>
      <c r="V46" s="78">
        <f t="shared" si="0"/>
        <v>7.4999999999999997E-2</v>
      </c>
    </row>
    <row r="47" spans="1:22" x14ac:dyDescent="0.3">
      <c r="A47">
        <v>45</v>
      </c>
      <c r="B47" s="14">
        <v>40</v>
      </c>
      <c r="C47" t="s">
        <v>94</v>
      </c>
      <c r="D47" s="16"/>
      <c r="E47" s="16"/>
      <c r="F47" s="16"/>
      <c r="G47" s="16"/>
      <c r="H47" s="16"/>
      <c r="I47" s="16"/>
      <c r="J47" s="16"/>
      <c r="K47" s="77" t="str">
        <f>IF($C47='4. Board Level Worksheet'!$C$5,'4. Board Level Worksheet'!$C$18,"")</f>
        <v/>
      </c>
      <c r="L47" s="77" t="str">
        <f>IF($C47='4. Board Level Worksheet'!$C$5,'4. Board Level Worksheet'!$C$19,"")</f>
        <v/>
      </c>
      <c r="M47" s="79" t="str">
        <f>IF($C47='4. Board Level Worksheet'!$C$5,'4. Board Level Worksheet'!$C$21,"")</f>
        <v/>
      </c>
      <c r="N47" s="79" t="str">
        <f>IF($C47='4. Board Level Worksheet'!$C$5,'4. Board Level Worksheet'!$C$28,"")</f>
        <v/>
      </c>
      <c r="O47" s="79" t="str">
        <f>IF($C47='4. Board Level Worksheet'!$C$5,'4. Board Level Worksheet'!#REF!,"")</f>
        <v/>
      </c>
      <c r="P47" t="s">
        <v>94</v>
      </c>
      <c r="Q47" s="77">
        <v>2.0247000000000002</v>
      </c>
      <c r="R47" s="77">
        <v>2.0247000000000002</v>
      </c>
      <c r="S47" s="77">
        <v>1.2219199999999999</v>
      </c>
      <c r="T47" s="77">
        <v>0.20300000000000001</v>
      </c>
      <c r="U47" s="78">
        <v>1766</v>
      </c>
      <c r="V47" s="78">
        <f t="shared" si="0"/>
        <v>1.766</v>
      </c>
    </row>
    <row r="48" spans="1:22" x14ac:dyDescent="0.3">
      <c r="A48">
        <v>46</v>
      </c>
      <c r="B48" s="14">
        <v>41</v>
      </c>
      <c r="C48" t="s">
        <v>95</v>
      </c>
      <c r="D48" s="16"/>
      <c r="E48" s="16"/>
      <c r="F48" s="16"/>
      <c r="G48" s="16"/>
      <c r="H48" s="16"/>
      <c r="I48" s="16"/>
      <c r="J48" s="16"/>
      <c r="K48" s="77">
        <f>IF($C48='4. Board Level Worksheet'!$C$5,'4. Board Level Worksheet'!$C$18,"")</f>
        <v>6.6603500000000002</v>
      </c>
      <c r="L48" s="77">
        <f>IF($C48='4. Board Level Worksheet'!$C$5,'4. Board Level Worksheet'!$C$19,"")</f>
        <v>0.68230800000000003</v>
      </c>
      <c r="M48" s="79">
        <f>IF($C48='4. Board Level Worksheet'!$C$5,'4. Board Level Worksheet'!$C$21,"")</f>
        <v>40</v>
      </c>
      <c r="N48" s="79">
        <f>IF($C48='4. Board Level Worksheet'!$C$5,'4. Board Level Worksheet'!$C$28,"")</f>
        <v>437</v>
      </c>
      <c r="O48" s="79" t="e">
        <f>IF($C48='4. Board Level Worksheet'!$C$5,'4. Board Level Worksheet'!#REF!,"")</f>
        <v>#REF!</v>
      </c>
      <c r="P48" t="s">
        <v>95</v>
      </c>
      <c r="Q48" s="77">
        <v>0.3679</v>
      </c>
      <c r="R48" s="77">
        <v>0.3679</v>
      </c>
      <c r="S48" s="77">
        <v>0.211308</v>
      </c>
      <c r="T48" s="77">
        <v>3.2000000000000001E-2</v>
      </c>
      <c r="U48" s="78">
        <v>39</v>
      </c>
      <c r="V48" s="78">
        <f t="shared" si="0"/>
        <v>3.9E-2</v>
      </c>
    </row>
    <row r="49" spans="1:22" x14ac:dyDescent="0.3">
      <c r="A49">
        <v>47</v>
      </c>
      <c r="B49" s="14">
        <v>42</v>
      </c>
      <c r="C49" t="s">
        <v>96</v>
      </c>
      <c r="D49" s="16"/>
      <c r="E49" s="16"/>
      <c r="F49" s="16"/>
      <c r="G49" s="16"/>
      <c r="H49" s="16"/>
      <c r="I49" s="16"/>
      <c r="J49" s="16"/>
      <c r="K49" s="77" t="str">
        <f>IF($C49='4. Board Level Worksheet'!$C$5,'4. Board Level Worksheet'!$C$18,"")</f>
        <v/>
      </c>
      <c r="L49" s="77" t="str">
        <f>IF($C49='4. Board Level Worksheet'!$C$5,'4. Board Level Worksheet'!$C$19,"")</f>
        <v/>
      </c>
      <c r="M49" s="79" t="str">
        <f>IF($C49='4. Board Level Worksheet'!$C$5,'4. Board Level Worksheet'!$C$21,"")</f>
        <v/>
      </c>
      <c r="N49" s="79" t="str">
        <f>IF($C49='4. Board Level Worksheet'!$C$5,'4. Board Level Worksheet'!$C$28,"")</f>
        <v/>
      </c>
      <c r="O49" s="79" t="str">
        <f>IF($C49='4. Board Level Worksheet'!$C$5,'4. Board Level Worksheet'!#REF!,"")</f>
        <v/>
      </c>
      <c r="P49" t="s">
        <v>96</v>
      </c>
      <c r="Q49" s="77">
        <v>1.0269999999999999</v>
      </c>
      <c r="R49" s="77">
        <v>1.0269999999999999</v>
      </c>
      <c r="S49" s="77">
        <v>0.69728900000000005</v>
      </c>
      <c r="T49" s="77">
        <v>0.14099999999999999</v>
      </c>
      <c r="U49" s="78">
        <v>499</v>
      </c>
      <c r="V49" s="78">
        <f t="shared" si="0"/>
        <v>0.499</v>
      </c>
    </row>
    <row r="50" spans="1:22" x14ac:dyDescent="0.3">
      <c r="A50">
        <v>48</v>
      </c>
      <c r="B50" s="14">
        <v>43</v>
      </c>
      <c r="C50" t="s">
        <v>97</v>
      </c>
      <c r="D50" s="16"/>
      <c r="E50" s="16"/>
      <c r="F50" s="16"/>
      <c r="G50" s="16"/>
      <c r="H50" s="16"/>
      <c r="I50" s="16"/>
      <c r="J50" s="16"/>
      <c r="K50" s="77" t="str">
        <f>IF($C50='4. Board Level Worksheet'!$C$5,'4. Board Level Worksheet'!$C$18,"")</f>
        <v/>
      </c>
      <c r="L50" s="77" t="str">
        <f>IF($C50='4. Board Level Worksheet'!$C$5,'4. Board Level Worksheet'!$C$19,"")</f>
        <v/>
      </c>
      <c r="M50" s="79" t="str">
        <f>IF($C50='4. Board Level Worksheet'!$C$5,'4. Board Level Worksheet'!$C$21,"")</f>
        <v/>
      </c>
      <c r="N50" s="79" t="str">
        <f>IF($C50='4. Board Level Worksheet'!$C$5,'4. Board Level Worksheet'!$C$28,"")</f>
        <v/>
      </c>
      <c r="O50" s="79" t="str">
        <f>IF($C50='4. Board Level Worksheet'!$C$5,'4. Board Level Worksheet'!#REF!,"")</f>
        <v/>
      </c>
      <c r="P50" t="s">
        <v>97</v>
      </c>
      <c r="Q50" s="77">
        <v>1.7021999999999999</v>
      </c>
      <c r="R50" s="77">
        <v>1.7021999999999999</v>
      </c>
      <c r="S50" s="77">
        <v>1.0343929999999999</v>
      </c>
      <c r="T50" s="77">
        <v>0.13100000000000001</v>
      </c>
      <c r="U50" s="78">
        <v>160</v>
      </c>
      <c r="V50" s="78">
        <f t="shared" si="0"/>
        <v>0.16</v>
      </c>
    </row>
    <row r="51" spans="1:22" x14ac:dyDescent="0.3">
      <c r="A51">
        <v>49</v>
      </c>
      <c r="B51" s="14">
        <v>44</v>
      </c>
      <c r="C51" t="s">
        <v>98</v>
      </c>
      <c r="D51" s="16"/>
      <c r="E51" s="16"/>
      <c r="F51" s="16"/>
      <c r="G51" s="16"/>
      <c r="H51" s="16"/>
      <c r="I51" s="16"/>
      <c r="J51" s="16"/>
      <c r="K51" s="77" t="str">
        <f>IF($C51='4. Board Level Worksheet'!$C$5,'4. Board Level Worksheet'!$C$18,"")</f>
        <v/>
      </c>
      <c r="L51" s="77" t="str">
        <f>IF($C51='4. Board Level Worksheet'!$C$5,'4. Board Level Worksheet'!$C$19,"")</f>
        <v/>
      </c>
      <c r="M51" s="79" t="str">
        <f>IF($C51='4. Board Level Worksheet'!$C$5,'4. Board Level Worksheet'!$C$21,"")</f>
        <v/>
      </c>
      <c r="N51" s="79" t="str">
        <f>IF($C51='4. Board Level Worksheet'!$C$5,'4. Board Level Worksheet'!$C$28,"")</f>
        <v/>
      </c>
      <c r="O51" s="79" t="str">
        <f>IF($C51='4. Board Level Worksheet'!$C$5,'4. Board Level Worksheet'!#REF!,"")</f>
        <v/>
      </c>
      <c r="P51" t="s">
        <v>98</v>
      </c>
      <c r="Q51" s="77">
        <v>0.50039999999999996</v>
      </c>
      <c r="R51" s="77">
        <v>0.50039999999999996</v>
      </c>
      <c r="S51" s="77">
        <v>0.31176100000000001</v>
      </c>
      <c r="T51" s="77">
        <v>5.5E-2</v>
      </c>
      <c r="U51" s="78">
        <v>72</v>
      </c>
      <c r="V51" s="78">
        <f t="shared" si="0"/>
        <v>7.1999999999999995E-2</v>
      </c>
    </row>
    <row r="52" spans="1:22" x14ac:dyDescent="0.3">
      <c r="A52">
        <v>50</v>
      </c>
      <c r="B52" s="14">
        <v>45</v>
      </c>
      <c r="C52" t="s">
        <v>99</v>
      </c>
      <c r="D52" s="16"/>
      <c r="E52" s="16"/>
      <c r="F52" s="16"/>
      <c r="G52" s="16"/>
      <c r="H52" s="16"/>
      <c r="I52" s="16"/>
      <c r="J52" s="16"/>
      <c r="K52" s="77" t="str">
        <f>IF($C52='4. Board Level Worksheet'!$C$5,'4. Board Level Worksheet'!$C$18,"")</f>
        <v/>
      </c>
      <c r="L52" s="77" t="str">
        <f>IF($C52='4. Board Level Worksheet'!$C$5,'4. Board Level Worksheet'!$C$19,"")</f>
        <v/>
      </c>
      <c r="M52" s="79" t="str">
        <f>IF($C52='4. Board Level Worksheet'!$C$5,'4. Board Level Worksheet'!$C$21,"")</f>
        <v/>
      </c>
      <c r="N52" s="79" t="str">
        <f>IF($C52='4. Board Level Worksheet'!$C$5,'4. Board Level Worksheet'!$C$28,"")</f>
        <v/>
      </c>
      <c r="O52" s="79" t="str">
        <f>IF($C52='4. Board Level Worksheet'!$C$5,'4. Board Level Worksheet'!#REF!,"")</f>
        <v/>
      </c>
      <c r="P52" t="s">
        <v>99</v>
      </c>
      <c r="Q52" s="77">
        <v>0.47110000000000002</v>
      </c>
      <c r="R52" s="77">
        <v>0.47110000000000002</v>
      </c>
      <c r="S52" s="77">
        <v>0.29539599999999999</v>
      </c>
      <c r="T52" s="77">
        <v>4.7E-2</v>
      </c>
      <c r="U52" s="78">
        <v>98</v>
      </c>
      <c r="V52" s="78">
        <f t="shared" si="0"/>
        <v>9.8000000000000004E-2</v>
      </c>
    </row>
    <row r="53" spans="1:22" x14ac:dyDescent="0.3">
      <c r="A53">
        <v>51</v>
      </c>
      <c r="B53" s="14">
        <v>46</v>
      </c>
      <c r="C53" t="s">
        <v>100</v>
      </c>
      <c r="D53" s="16"/>
      <c r="E53" s="16"/>
      <c r="F53" s="16"/>
      <c r="G53" s="16"/>
      <c r="H53" s="16"/>
      <c r="I53" s="16"/>
      <c r="J53" s="16"/>
      <c r="K53" s="77" t="str">
        <f>IF($C53='4. Board Level Worksheet'!$C$5,'4. Board Level Worksheet'!$C$18,"")</f>
        <v/>
      </c>
      <c r="L53" s="77" t="str">
        <f>IF($C53='4. Board Level Worksheet'!$C$5,'4. Board Level Worksheet'!$C$19,"")</f>
        <v/>
      </c>
      <c r="M53" s="79" t="str">
        <f>IF($C53='4. Board Level Worksheet'!$C$5,'4. Board Level Worksheet'!$C$21,"")</f>
        <v/>
      </c>
      <c r="N53" s="79" t="str">
        <f>IF($C53='4. Board Level Worksheet'!$C$5,'4. Board Level Worksheet'!$C$28,"")</f>
        <v/>
      </c>
      <c r="O53" s="79" t="str">
        <f>IF($C53='4. Board Level Worksheet'!$C$5,'4. Board Level Worksheet'!#REF!,"")</f>
        <v/>
      </c>
      <c r="P53" t="s">
        <v>100</v>
      </c>
      <c r="Q53" s="77">
        <v>0.58199999999999996</v>
      </c>
      <c r="R53" s="77">
        <v>0.58199999999999996</v>
      </c>
      <c r="S53" s="77">
        <v>0.50331700000000001</v>
      </c>
      <c r="T53" s="77">
        <v>7.6999999999999999E-2</v>
      </c>
      <c r="U53" s="78">
        <v>105</v>
      </c>
      <c r="V53" s="78">
        <f t="shared" si="0"/>
        <v>0.105</v>
      </c>
    </row>
    <row r="54" spans="1:22" x14ac:dyDescent="0.3">
      <c r="A54">
        <v>52</v>
      </c>
      <c r="B54" s="14">
        <v>47</v>
      </c>
      <c r="C54" t="s">
        <v>101</v>
      </c>
      <c r="D54" s="16"/>
      <c r="E54" s="16"/>
      <c r="F54" s="16"/>
      <c r="G54" s="16"/>
      <c r="H54" s="16"/>
      <c r="I54" s="16"/>
      <c r="J54" s="16"/>
      <c r="K54" s="77" t="str">
        <f>IF($C54='4. Board Level Worksheet'!$C$5,'4. Board Level Worksheet'!$C$18,"")</f>
        <v/>
      </c>
      <c r="L54" s="77" t="str">
        <f>IF($C54='4. Board Level Worksheet'!$C$5,'4. Board Level Worksheet'!$C$19,"")</f>
        <v/>
      </c>
      <c r="M54" s="79" t="str">
        <f>IF($C54='4. Board Level Worksheet'!$C$5,'4. Board Level Worksheet'!$C$21,"")</f>
        <v/>
      </c>
      <c r="N54" s="79" t="str">
        <f>IF($C54='4. Board Level Worksheet'!$C$5,'4. Board Level Worksheet'!$C$28,"")</f>
        <v/>
      </c>
      <c r="O54" s="79" t="str">
        <f>IF($C54='4. Board Level Worksheet'!$C$5,'4. Board Level Worksheet'!#REF!,"")</f>
        <v/>
      </c>
      <c r="P54" t="s">
        <v>101</v>
      </c>
      <c r="Q54" s="77">
        <v>0.56779999999999997</v>
      </c>
      <c r="R54" s="77">
        <v>0.56779999999999997</v>
      </c>
      <c r="S54" s="77">
        <v>0.41858099999999998</v>
      </c>
      <c r="T54" s="77">
        <v>7.0000000000000007E-2</v>
      </c>
      <c r="U54" s="78">
        <v>283</v>
      </c>
      <c r="V54" s="78">
        <f t="shared" si="0"/>
        <v>0.28299999999999997</v>
      </c>
    </row>
    <row r="55" spans="1:22" x14ac:dyDescent="0.3">
      <c r="A55">
        <v>53</v>
      </c>
      <c r="B55" s="14">
        <v>48</v>
      </c>
      <c r="C55" t="s">
        <v>102</v>
      </c>
      <c r="D55" s="16"/>
      <c r="E55" s="16"/>
      <c r="F55" s="16"/>
      <c r="G55" s="16"/>
      <c r="H55" s="16"/>
      <c r="I55" s="16"/>
      <c r="J55" s="16"/>
      <c r="K55" s="77" t="str">
        <f>IF($C55='4. Board Level Worksheet'!$C$5,'4. Board Level Worksheet'!$C$18,"")</f>
        <v/>
      </c>
      <c r="L55" s="77" t="str">
        <f>IF($C55='4. Board Level Worksheet'!$C$5,'4. Board Level Worksheet'!$C$19,"")</f>
        <v/>
      </c>
      <c r="M55" s="79" t="str">
        <f>IF($C55='4. Board Level Worksheet'!$C$5,'4. Board Level Worksheet'!$C$21,"")</f>
        <v/>
      </c>
      <c r="N55" s="79" t="str">
        <f>IF($C55='4. Board Level Worksheet'!$C$5,'4. Board Level Worksheet'!$C$28,"")</f>
        <v/>
      </c>
      <c r="O55" s="79" t="str">
        <f>IF($C55='4. Board Level Worksheet'!$C$5,'4. Board Level Worksheet'!#REF!,"")</f>
        <v/>
      </c>
      <c r="P55" t="s">
        <v>102</v>
      </c>
      <c r="Q55" s="77">
        <v>0.20699999999999999</v>
      </c>
      <c r="R55" s="77">
        <v>0.20699999999999999</v>
      </c>
      <c r="S55" s="77">
        <v>0.108067</v>
      </c>
      <c r="T55" s="77">
        <v>0.02</v>
      </c>
      <c r="U55" s="78">
        <v>25</v>
      </c>
      <c r="V55" s="78">
        <f t="shared" si="0"/>
        <v>2.5000000000000001E-2</v>
      </c>
    </row>
    <row r="56" spans="1:22" x14ac:dyDescent="0.3">
      <c r="A56">
        <v>54</v>
      </c>
      <c r="B56" s="14">
        <v>49</v>
      </c>
      <c r="C56" t="s">
        <v>103</v>
      </c>
      <c r="D56" s="16"/>
      <c r="E56" s="16"/>
      <c r="F56" s="16"/>
      <c r="G56" s="16"/>
      <c r="H56" s="16"/>
      <c r="I56" s="16"/>
      <c r="J56" s="16"/>
      <c r="K56" s="77" t="str">
        <f>IF($C56='4. Board Level Worksheet'!$C$5,'4. Board Level Worksheet'!$C$18,"")</f>
        <v/>
      </c>
      <c r="L56" s="77" t="str">
        <f>IF($C56='4. Board Level Worksheet'!$C$5,'4. Board Level Worksheet'!$C$19,"")</f>
        <v/>
      </c>
      <c r="M56" s="79" t="str">
        <f>IF($C56='4. Board Level Worksheet'!$C$5,'4. Board Level Worksheet'!$C$21,"")</f>
        <v/>
      </c>
      <c r="N56" s="79" t="str">
        <f>IF($C56='4. Board Level Worksheet'!$C$5,'4. Board Level Worksheet'!$C$28,"")</f>
        <v/>
      </c>
      <c r="O56" s="79" t="str">
        <f>IF($C56='4. Board Level Worksheet'!$C$5,'4. Board Level Worksheet'!#REF!,"")</f>
        <v/>
      </c>
      <c r="P56" t="s">
        <v>103</v>
      </c>
      <c r="Q56" s="77">
        <v>0.50080000000000002</v>
      </c>
      <c r="R56" s="77">
        <v>0.50080000000000002</v>
      </c>
      <c r="S56" s="77">
        <v>0.34432600000000002</v>
      </c>
      <c r="T56" s="77">
        <v>5.1999999999999998E-2</v>
      </c>
      <c r="U56" s="78">
        <v>69</v>
      </c>
      <c r="V56" s="78">
        <f t="shared" si="0"/>
        <v>6.9000000000000006E-2</v>
      </c>
    </row>
    <row r="57" spans="1:22" x14ac:dyDescent="0.3">
      <c r="A57">
        <v>55</v>
      </c>
      <c r="B57" s="14">
        <v>50</v>
      </c>
      <c r="C57" t="s">
        <v>104</v>
      </c>
      <c r="D57" s="16"/>
      <c r="E57" s="16"/>
      <c r="F57" s="16"/>
      <c r="G57" s="16"/>
      <c r="H57" s="16"/>
      <c r="I57" s="16"/>
      <c r="J57" s="16"/>
      <c r="K57" s="77" t="str">
        <f>IF($C57='4. Board Level Worksheet'!$C$5,'4. Board Level Worksheet'!$C$18,"")</f>
        <v/>
      </c>
      <c r="L57" s="77" t="str">
        <f>IF($C57='4. Board Level Worksheet'!$C$5,'4. Board Level Worksheet'!$C$19,"")</f>
        <v/>
      </c>
      <c r="M57" s="79" t="str">
        <f>IF($C57='4. Board Level Worksheet'!$C$5,'4. Board Level Worksheet'!$C$21,"")</f>
        <v/>
      </c>
      <c r="N57" s="79" t="str">
        <f>IF($C57='4. Board Level Worksheet'!$C$5,'4. Board Level Worksheet'!$C$28,"")</f>
        <v/>
      </c>
      <c r="O57" s="79" t="str">
        <f>IF($C57='4. Board Level Worksheet'!$C$5,'4. Board Level Worksheet'!#REF!,"")</f>
        <v/>
      </c>
      <c r="P57" t="s">
        <v>104</v>
      </c>
      <c r="Q57" s="77">
        <v>0.55230000000000001</v>
      </c>
      <c r="R57" s="77">
        <v>0.55230000000000001</v>
      </c>
      <c r="S57" s="77">
        <v>0.27526099999999998</v>
      </c>
      <c r="T57" s="77">
        <v>5.7000000000000002E-2</v>
      </c>
      <c r="U57" s="78">
        <v>147</v>
      </c>
      <c r="V57" s="78">
        <f t="shared" si="0"/>
        <v>0.14699999999999999</v>
      </c>
    </row>
    <row r="58" spans="1:22" x14ac:dyDescent="0.3">
      <c r="A58">
        <v>56</v>
      </c>
      <c r="B58" s="14">
        <v>51</v>
      </c>
      <c r="C58" t="s">
        <v>105</v>
      </c>
      <c r="D58" s="16"/>
      <c r="E58" s="16"/>
      <c r="F58" s="16"/>
      <c r="G58" s="16"/>
      <c r="H58" s="16"/>
      <c r="I58" s="16"/>
      <c r="J58" s="16"/>
      <c r="K58" s="77" t="str">
        <f>IF($C58='4. Board Level Worksheet'!$C$5,'4. Board Level Worksheet'!$C$18,"")</f>
        <v/>
      </c>
      <c r="L58" s="77" t="str">
        <f>IF($C58='4. Board Level Worksheet'!$C$5,'4. Board Level Worksheet'!$C$19,"")</f>
        <v/>
      </c>
      <c r="M58" s="79" t="str">
        <f>IF($C58='4. Board Level Worksheet'!$C$5,'4. Board Level Worksheet'!$C$21,"")</f>
        <v/>
      </c>
      <c r="N58" s="79" t="str">
        <f>IF($C58='4. Board Level Worksheet'!$C$5,'4. Board Level Worksheet'!$C$28,"")</f>
        <v/>
      </c>
      <c r="O58" s="79" t="str">
        <f>IF($C58='4. Board Level Worksheet'!$C$5,'4. Board Level Worksheet'!#REF!,"")</f>
        <v/>
      </c>
      <c r="P58" t="s">
        <v>105</v>
      </c>
      <c r="Q58" s="77">
        <v>0.27979999999999999</v>
      </c>
      <c r="R58" s="77">
        <v>0.27979999999999999</v>
      </c>
      <c r="S58" s="77">
        <v>0.15335799999999999</v>
      </c>
      <c r="T58" s="77">
        <v>2.4E-2</v>
      </c>
      <c r="U58" s="78">
        <v>117</v>
      </c>
      <c r="V58" s="78">
        <f t="shared" si="0"/>
        <v>0.11700000000000001</v>
      </c>
    </row>
    <row r="59" spans="1:22" x14ac:dyDescent="0.3">
      <c r="A59">
        <v>57</v>
      </c>
      <c r="B59" s="14">
        <v>52</v>
      </c>
      <c r="C59" t="s">
        <v>106</v>
      </c>
      <c r="D59" s="16"/>
      <c r="E59" s="16"/>
      <c r="F59" s="16"/>
      <c r="G59" s="16"/>
      <c r="H59" s="16"/>
      <c r="I59" s="16"/>
      <c r="J59" s="16"/>
      <c r="K59" s="77" t="str">
        <f>IF($C59='4. Board Level Worksheet'!$C$5,'4. Board Level Worksheet'!$C$18,"")</f>
        <v/>
      </c>
      <c r="L59" s="77" t="str">
        <f>IF($C59='4. Board Level Worksheet'!$C$5,'4. Board Level Worksheet'!$C$19,"")</f>
        <v/>
      </c>
      <c r="M59" s="79" t="str">
        <f>IF($C59='4. Board Level Worksheet'!$C$5,'4. Board Level Worksheet'!$C$21,"")</f>
        <v/>
      </c>
      <c r="N59" s="79" t="str">
        <f>IF($C59='4. Board Level Worksheet'!$C$5,'4. Board Level Worksheet'!$C$28,"")</f>
        <v/>
      </c>
      <c r="O59" s="79" t="str">
        <f>IF($C59='4. Board Level Worksheet'!$C$5,'4. Board Level Worksheet'!#REF!,"")</f>
        <v/>
      </c>
      <c r="P59" t="s">
        <v>106</v>
      </c>
      <c r="Q59" s="77">
        <v>0.35439999999999999</v>
      </c>
      <c r="R59" s="77">
        <v>0.35439999999999999</v>
      </c>
      <c r="S59" s="77">
        <v>0.19218399999999999</v>
      </c>
      <c r="T59" s="77">
        <v>0.03</v>
      </c>
      <c r="U59" s="78">
        <v>178</v>
      </c>
      <c r="V59" s="78">
        <f t="shared" si="0"/>
        <v>0.17799999999999999</v>
      </c>
    </row>
    <row r="60" spans="1:22" x14ac:dyDescent="0.3">
      <c r="A60">
        <v>58</v>
      </c>
      <c r="B60" s="14">
        <v>53</v>
      </c>
      <c r="C60" t="s">
        <v>107</v>
      </c>
      <c r="D60" s="16"/>
      <c r="E60" s="16"/>
      <c r="F60" s="16"/>
      <c r="G60" s="16"/>
      <c r="H60" s="16"/>
      <c r="I60" s="16"/>
      <c r="J60" s="16"/>
      <c r="K60" s="77" t="str">
        <f>IF($C60='4. Board Level Worksheet'!$C$5,'4. Board Level Worksheet'!$C$18,"")</f>
        <v/>
      </c>
      <c r="L60" s="77" t="str">
        <f>IF($C60='4. Board Level Worksheet'!$C$5,'4. Board Level Worksheet'!$C$19,"")</f>
        <v/>
      </c>
      <c r="M60" s="79" t="str">
        <f>IF($C60='4. Board Level Worksheet'!$C$5,'4. Board Level Worksheet'!$C$21,"")</f>
        <v/>
      </c>
      <c r="N60" s="79" t="str">
        <f>IF($C60='4. Board Level Worksheet'!$C$5,'4. Board Level Worksheet'!$C$28,"")</f>
        <v/>
      </c>
      <c r="O60" s="79" t="str">
        <f>IF($C60='4. Board Level Worksheet'!$C$5,'4. Board Level Worksheet'!#REF!,"")</f>
        <v/>
      </c>
      <c r="P60" t="s">
        <v>107</v>
      </c>
      <c r="Q60" s="77">
        <v>0.95850000000000002</v>
      </c>
      <c r="R60" s="77">
        <v>0.95850000000000002</v>
      </c>
      <c r="S60" s="77">
        <v>0.64713699999999996</v>
      </c>
      <c r="T60" s="77">
        <v>8.6999999999999994E-2</v>
      </c>
      <c r="U60" s="78">
        <v>286</v>
      </c>
      <c r="V60" s="78">
        <f t="shared" si="0"/>
        <v>0.28599999999999998</v>
      </c>
    </row>
    <row r="61" spans="1:22" x14ac:dyDescent="0.3">
      <c r="A61">
        <v>59</v>
      </c>
      <c r="B61" s="14">
        <v>54</v>
      </c>
      <c r="C61" t="s">
        <v>108</v>
      </c>
      <c r="D61" s="16"/>
      <c r="E61" s="16"/>
      <c r="F61" s="16"/>
      <c r="G61" s="16"/>
      <c r="H61" s="16"/>
      <c r="I61" s="16"/>
      <c r="J61" s="16"/>
      <c r="K61" s="77" t="str">
        <f>IF($C61='4. Board Level Worksheet'!$C$5,'4. Board Level Worksheet'!$C$18,"")</f>
        <v/>
      </c>
      <c r="L61" s="77" t="str">
        <f>IF($C61='4. Board Level Worksheet'!$C$5,'4. Board Level Worksheet'!$C$19,"")</f>
        <v/>
      </c>
      <c r="M61" s="79" t="str">
        <f>IF($C61='4. Board Level Worksheet'!$C$5,'4. Board Level Worksheet'!$C$21,"")</f>
        <v/>
      </c>
      <c r="N61" s="79" t="str">
        <f>IF($C61='4. Board Level Worksheet'!$C$5,'4. Board Level Worksheet'!$C$28,"")</f>
        <v/>
      </c>
      <c r="O61" s="79" t="str">
        <f>IF($C61='4. Board Level Worksheet'!$C$5,'4. Board Level Worksheet'!#REF!,"")</f>
        <v/>
      </c>
      <c r="P61" t="s">
        <v>108</v>
      </c>
      <c r="Q61" s="77">
        <v>0.1948</v>
      </c>
      <c r="R61" s="77">
        <v>0.1948</v>
      </c>
      <c r="S61" s="77">
        <v>7.5458999999999998E-2</v>
      </c>
      <c r="T61" s="77">
        <v>1.4E-2</v>
      </c>
      <c r="U61" s="78">
        <v>104</v>
      </c>
      <c r="V61" s="78">
        <f t="shared" si="0"/>
        <v>0.104</v>
      </c>
    </row>
    <row r="62" spans="1:22" x14ac:dyDescent="0.3">
      <c r="A62">
        <v>60</v>
      </c>
      <c r="B62" s="14">
        <v>55</v>
      </c>
      <c r="C62" t="s">
        <v>109</v>
      </c>
      <c r="D62" s="16"/>
      <c r="E62" s="16"/>
      <c r="F62" s="16"/>
      <c r="G62" s="16"/>
      <c r="H62" s="16"/>
      <c r="I62" s="16"/>
      <c r="J62" s="16"/>
      <c r="K62" s="77" t="str">
        <f>IF($C62='4. Board Level Worksheet'!$C$5,'4. Board Level Worksheet'!$C$18,"")</f>
        <v/>
      </c>
      <c r="L62" s="77" t="str">
        <f>IF($C62='4. Board Level Worksheet'!$C$5,'4. Board Level Worksheet'!$C$19,"")</f>
        <v/>
      </c>
      <c r="M62" s="79" t="str">
        <f>IF($C62='4. Board Level Worksheet'!$C$5,'4. Board Level Worksheet'!$C$21,"")</f>
        <v/>
      </c>
      <c r="N62" s="79" t="str">
        <f>IF($C62='4. Board Level Worksheet'!$C$5,'4. Board Level Worksheet'!$C$28,"")</f>
        <v/>
      </c>
      <c r="O62" s="79" t="str">
        <f>IF($C62='4. Board Level Worksheet'!$C$5,'4. Board Level Worksheet'!#REF!,"")</f>
        <v/>
      </c>
      <c r="P62" t="s">
        <v>109</v>
      </c>
      <c r="Q62" s="77">
        <v>0.35039999999999999</v>
      </c>
      <c r="R62" s="77">
        <v>0.35039999999999999</v>
      </c>
      <c r="S62" s="77">
        <v>0.166326</v>
      </c>
      <c r="T62" s="77">
        <v>8.9999999999999993E-3</v>
      </c>
      <c r="U62" s="78">
        <v>204</v>
      </c>
      <c r="V62" s="78">
        <f t="shared" si="0"/>
        <v>0.20399999999999999</v>
      </c>
    </row>
    <row r="63" spans="1:22" x14ac:dyDescent="0.3">
      <c r="A63">
        <v>61</v>
      </c>
      <c r="B63" s="14">
        <v>56</v>
      </c>
      <c r="C63" t="s">
        <v>14</v>
      </c>
      <c r="D63" s="16"/>
      <c r="E63" s="16"/>
      <c r="F63" s="16"/>
      <c r="G63" s="16"/>
      <c r="H63" s="16"/>
      <c r="I63" s="16"/>
      <c r="J63" s="16"/>
      <c r="K63" s="77" t="str">
        <f>IF($C63='4. Board Level Worksheet'!$C$5,'4. Board Level Worksheet'!$C$18,"")</f>
        <v/>
      </c>
      <c r="L63" s="77" t="str">
        <f>IF($C63='4. Board Level Worksheet'!$C$5,'4. Board Level Worksheet'!$C$19,"")</f>
        <v/>
      </c>
      <c r="M63" s="79" t="str">
        <f>IF($C63='4. Board Level Worksheet'!$C$5,'4. Board Level Worksheet'!$C$21,"")</f>
        <v/>
      </c>
      <c r="N63" s="79" t="str">
        <f>IF($C63='4. Board Level Worksheet'!$C$5,'4. Board Level Worksheet'!$C$28,"")</f>
        <v/>
      </c>
      <c r="O63" s="79" t="str">
        <f>IF($C63='4. Board Level Worksheet'!$C$5,'4. Board Level Worksheet'!#REF!,"")</f>
        <v/>
      </c>
      <c r="P63" t="s">
        <v>14</v>
      </c>
      <c r="Q63" s="77">
        <v>6.9099999999999995E-2</v>
      </c>
      <c r="R63" s="77">
        <v>6.9099999999999995E-2</v>
      </c>
      <c r="S63" s="77">
        <v>5.2442000000000003E-2</v>
      </c>
      <c r="T63" s="77">
        <v>0.01</v>
      </c>
      <c r="U63" s="78">
        <v>16</v>
      </c>
      <c r="V63" s="78">
        <f t="shared" si="0"/>
        <v>1.6E-2</v>
      </c>
    </row>
    <row r="64" spans="1:22" x14ac:dyDescent="0.3">
      <c r="A64">
        <v>62</v>
      </c>
      <c r="B64" s="14">
        <v>57</v>
      </c>
      <c r="C64" t="s">
        <v>15</v>
      </c>
      <c r="D64" s="16"/>
      <c r="E64" s="16"/>
      <c r="F64" s="16"/>
      <c r="G64" s="16"/>
      <c r="H64" s="16"/>
      <c r="I64" s="16"/>
      <c r="J64" s="16"/>
      <c r="K64" s="77" t="str">
        <f>IF($C64='4. Board Level Worksheet'!$C$5,'4. Board Level Worksheet'!$C$18,"")</f>
        <v/>
      </c>
      <c r="L64" s="77" t="str">
        <f>IF($C64='4. Board Level Worksheet'!$C$5,'4. Board Level Worksheet'!$C$19,"")</f>
        <v/>
      </c>
      <c r="M64" s="79" t="str">
        <f>IF($C64='4. Board Level Worksheet'!$C$5,'4. Board Level Worksheet'!$C$21,"")</f>
        <v/>
      </c>
      <c r="N64" s="79" t="str">
        <f>IF($C64='4. Board Level Worksheet'!$C$5,'4. Board Level Worksheet'!$C$28,"")</f>
        <v/>
      </c>
      <c r="O64" s="79" t="str">
        <f>IF($C64='4. Board Level Worksheet'!$C$5,'4. Board Level Worksheet'!#REF!,"")</f>
        <v/>
      </c>
      <c r="P64" t="s">
        <v>15</v>
      </c>
      <c r="Q64" s="77">
        <v>0.14949999999999999</v>
      </c>
      <c r="R64" s="77">
        <v>0.14949999999999999</v>
      </c>
      <c r="S64" s="77">
        <v>7.7235999999999999E-2</v>
      </c>
      <c r="T64" s="77">
        <v>1.0999999999999999E-2</v>
      </c>
      <c r="U64" s="78">
        <v>36</v>
      </c>
      <c r="V64" s="78">
        <f t="shared" si="0"/>
        <v>3.5999999999999997E-2</v>
      </c>
    </row>
    <row r="65" spans="1:22" x14ac:dyDescent="0.3">
      <c r="A65">
        <v>63</v>
      </c>
      <c r="B65" s="14">
        <v>58</v>
      </c>
      <c r="C65" t="s">
        <v>16</v>
      </c>
      <c r="D65" s="16"/>
      <c r="E65" s="16"/>
      <c r="F65" s="16"/>
      <c r="G65" s="16"/>
      <c r="H65" s="16"/>
      <c r="I65" s="16"/>
      <c r="J65" s="16"/>
      <c r="K65" s="77" t="str">
        <f>IF($C65='4. Board Level Worksheet'!$C$5,'4. Board Level Worksheet'!$C$18,"")</f>
        <v/>
      </c>
      <c r="L65" s="77" t="str">
        <f>IF($C65='4. Board Level Worksheet'!$C$5,'4. Board Level Worksheet'!$C$19,"")</f>
        <v/>
      </c>
      <c r="M65" s="79" t="str">
        <f>IF($C65='4. Board Level Worksheet'!$C$5,'4. Board Level Worksheet'!$C$21,"")</f>
        <v/>
      </c>
      <c r="N65" s="79" t="str">
        <f>IF($C65='4. Board Level Worksheet'!$C$5,'4. Board Level Worksheet'!$C$28,"")</f>
        <v/>
      </c>
      <c r="O65" s="79" t="str">
        <f>IF($C65='4. Board Level Worksheet'!$C$5,'4. Board Level Worksheet'!#REF!,"")</f>
        <v/>
      </c>
      <c r="P65" t="s">
        <v>16</v>
      </c>
      <c r="Q65" s="77">
        <v>0.50949999999999995</v>
      </c>
      <c r="R65" s="77">
        <v>0.50949999999999995</v>
      </c>
      <c r="S65" s="77">
        <v>0.23052700000000001</v>
      </c>
      <c r="T65" s="77">
        <v>4.4999999999999998E-2</v>
      </c>
      <c r="U65" s="78">
        <v>67</v>
      </c>
      <c r="V65" s="78">
        <f t="shared" si="0"/>
        <v>6.7000000000000004E-2</v>
      </c>
    </row>
    <row r="66" spans="1:22" x14ac:dyDescent="0.3">
      <c r="A66">
        <v>64</v>
      </c>
      <c r="B66" s="14">
        <v>59</v>
      </c>
      <c r="C66" t="s">
        <v>17</v>
      </c>
      <c r="D66" s="16"/>
      <c r="E66" s="16"/>
      <c r="F66" s="16"/>
      <c r="G66" s="16"/>
      <c r="H66" s="16"/>
      <c r="I66" s="16"/>
      <c r="J66" s="16"/>
      <c r="K66" s="77" t="str">
        <f>IF($C66='4. Board Level Worksheet'!$C$5,'4. Board Level Worksheet'!$C$18,"")</f>
        <v/>
      </c>
      <c r="L66" s="77" t="str">
        <f>IF($C66='4. Board Level Worksheet'!$C$5,'4. Board Level Worksheet'!$C$19,"")</f>
        <v/>
      </c>
      <c r="M66" s="79" t="str">
        <f>IF($C66='4. Board Level Worksheet'!$C$5,'4. Board Level Worksheet'!$C$21,"")</f>
        <v/>
      </c>
      <c r="N66" s="79" t="str">
        <f>IF($C66='4. Board Level Worksheet'!$C$5,'4. Board Level Worksheet'!$C$28,"")</f>
        <v/>
      </c>
      <c r="O66" s="79" t="str">
        <f>IF($C66='4. Board Level Worksheet'!$C$5,'4. Board Level Worksheet'!#REF!,"")</f>
        <v/>
      </c>
      <c r="P66" t="s">
        <v>17</v>
      </c>
      <c r="Q66" s="77">
        <v>0.39029999999999998</v>
      </c>
      <c r="R66" s="77">
        <v>0.39029999999999998</v>
      </c>
      <c r="S66" s="77">
        <v>0.26666299999999998</v>
      </c>
      <c r="T66" s="77">
        <v>4.4999999999999998E-2</v>
      </c>
      <c r="U66" s="78">
        <v>192</v>
      </c>
      <c r="V66" s="78">
        <f t="shared" si="0"/>
        <v>0.192</v>
      </c>
    </row>
    <row r="67" spans="1:22" x14ac:dyDescent="0.3">
      <c r="A67">
        <v>65</v>
      </c>
      <c r="B67" s="14" t="s">
        <v>43</v>
      </c>
      <c r="C67" t="s">
        <v>18</v>
      </c>
      <c r="D67" s="16"/>
      <c r="E67" s="16"/>
      <c r="F67" s="16"/>
      <c r="G67" s="16"/>
      <c r="H67" s="16"/>
      <c r="I67" s="16"/>
      <c r="J67" s="16"/>
      <c r="K67" s="77" t="str">
        <f>IF($C67='4. Board Level Worksheet'!$C$5,'4. Board Level Worksheet'!$C$18,"")</f>
        <v/>
      </c>
      <c r="L67" s="77" t="str">
        <f>IF($C67='4. Board Level Worksheet'!$C$5,'4. Board Level Worksheet'!$C$19,"")</f>
        <v/>
      </c>
      <c r="M67" s="79" t="str">
        <f>IF($C67='4. Board Level Worksheet'!$C$5,'4. Board Level Worksheet'!$C$21,"")</f>
        <v/>
      </c>
      <c r="N67" s="79" t="str">
        <f>IF($C67='4. Board Level Worksheet'!$C$5,'4. Board Level Worksheet'!$C$28,"")</f>
        <v/>
      </c>
      <c r="O67" s="79" t="str">
        <f>IF($C67='4. Board Level Worksheet'!$C$5,'4. Board Level Worksheet'!#REF!,"")</f>
        <v/>
      </c>
      <c r="P67" t="s">
        <v>18</v>
      </c>
      <c r="Q67" s="77">
        <v>0.3367</v>
      </c>
      <c r="R67" s="77">
        <v>0.3367</v>
      </c>
      <c r="S67" s="77">
        <v>0.12409100000000001</v>
      </c>
      <c r="T67" s="77">
        <v>1.7000000000000001E-2</v>
      </c>
      <c r="U67" s="78">
        <v>170</v>
      </c>
      <c r="V67" s="78">
        <f t="shared" si="0"/>
        <v>0.17</v>
      </c>
    </row>
    <row r="68" spans="1:22" x14ac:dyDescent="0.3">
      <c r="A68">
        <v>66</v>
      </c>
      <c r="B68" s="14" t="s">
        <v>44</v>
      </c>
      <c r="C68" t="s">
        <v>19</v>
      </c>
      <c r="D68" s="16"/>
      <c r="E68" s="16"/>
      <c r="F68" s="16"/>
      <c r="G68" s="16"/>
      <c r="H68" s="16"/>
      <c r="I68" s="16"/>
      <c r="J68" s="16"/>
      <c r="K68" s="77" t="str">
        <f>IF($C68='4. Board Level Worksheet'!$C$5,'4. Board Level Worksheet'!$C$18,"")</f>
        <v/>
      </c>
      <c r="L68" s="77" t="str">
        <f>IF($C68='4. Board Level Worksheet'!$C$5,'4. Board Level Worksheet'!$C$19,"")</f>
        <v/>
      </c>
      <c r="M68" s="79" t="str">
        <f>IF($C68='4. Board Level Worksheet'!$C$5,'4. Board Level Worksheet'!$C$21,"")</f>
        <v/>
      </c>
      <c r="N68" s="79" t="str">
        <f>IF($C68='4. Board Level Worksheet'!$C$5,'4. Board Level Worksheet'!$C$28,"")</f>
        <v/>
      </c>
      <c r="O68" s="79" t="str">
        <f>IF($C68='4. Board Level Worksheet'!$C$5,'4. Board Level Worksheet'!#REF!,"")</f>
        <v/>
      </c>
      <c r="P68" t="s">
        <v>19</v>
      </c>
      <c r="Q68" s="77">
        <v>0.10730000000000001</v>
      </c>
      <c r="R68" s="77">
        <v>0.10730000000000001</v>
      </c>
      <c r="S68" s="77">
        <v>6.3603999999999994E-2</v>
      </c>
      <c r="T68" s="77">
        <v>0.01</v>
      </c>
      <c r="U68" s="78">
        <v>69</v>
      </c>
      <c r="V68" s="78">
        <f t="shared" ref="V68:V78" si="1">U68*1000/1000000</f>
        <v>6.9000000000000006E-2</v>
      </c>
    </row>
    <row r="69" spans="1:22" x14ac:dyDescent="0.3">
      <c r="A69">
        <v>67</v>
      </c>
      <c r="B69" s="14">
        <v>61</v>
      </c>
      <c r="C69" t="s">
        <v>20</v>
      </c>
      <c r="D69" s="16"/>
      <c r="E69" s="16"/>
      <c r="F69" s="16"/>
      <c r="G69" s="16"/>
      <c r="H69" s="16"/>
      <c r="I69" s="16"/>
      <c r="J69" s="16"/>
      <c r="K69" s="77" t="str">
        <f>IF($C69='4. Board Level Worksheet'!$C$5,'4. Board Level Worksheet'!$C$18,"")</f>
        <v/>
      </c>
      <c r="L69" s="77" t="str">
        <f>IF($C69='4. Board Level Worksheet'!$C$5,'4. Board Level Worksheet'!$C$19,"")</f>
        <v/>
      </c>
      <c r="M69" s="79" t="str">
        <f>IF($C69='4. Board Level Worksheet'!$C$5,'4. Board Level Worksheet'!$C$21,"")</f>
        <v/>
      </c>
      <c r="N69" s="79" t="str">
        <f>IF($C69='4. Board Level Worksheet'!$C$5,'4. Board Level Worksheet'!$C$28,"")</f>
        <v/>
      </c>
      <c r="O69" s="79" t="str">
        <f>IF($C69='4. Board Level Worksheet'!$C$5,'4. Board Level Worksheet'!#REF!,"")</f>
        <v/>
      </c>
      <c r="P69" t="s">
        <v>20</v>
      </c>
      <c r="Q69" s="77">
        <v>0.37</v>
      </c>
      <c r="R69" s="77">
        <v>0.37</v>
      </c>
      <c r="S69" s="77">
        <v>0.119952</v>
      </c>
      <c r="T69" s="77">
        <v>2.8000000000000001E-2</v>
      </c>
      <c r="U69" s="78">
        <v>385</v>
      </c>
      <c r="V69" s="78">
        <f t="shared" si="1"/>
        <v>0.38500000000000001</v>
      </c>
    </row>
    <row r="70" spans="1:22" x14ac:dyDescent="0.3">
      <c r="A70">
        <v>68</v>
      </c>
      <c r="B70" s="14">
        <v>62</v>
      </c>
      <c r="C70" t="s">
        <v>21</v>
      </c>
      <c r="D70" s="16"/>
      <c r="E70" s="16"/>
      <c r="F70" s="16"/>
      <c r="G70" s="16"/>
      <c r="H70" s="16"/>
      <c r="I70" s="16"/>
      <c r="J70" s="16"/>
      <c r="K70" s="77" t="str">
        <f>IF($C70='4. Board Level Worksheet'!$C$5,'4. Board Level Worksheet'!$C$18,"")</f>
        <v/>
      </c>
      <c r="L70" s="77" t="str">
        <f>IF($C70='4. Board Level Worksheet'!$C$5,'4. Board Level Worksheet'!$C$19,"")</f>
        <v/>
      </c>
      <c r="M70" s="79" t="str">
        <f>IF($C70='4. Board Level Worksheet'!$C$5,'4. Board Level Worksheet'!$C$21,"")</f>
        <v/>
      </c>
      <c r="N70" s="79" t="str">
        <f>IF($C70='4. Board Level Worksheet'!$C$5,'4. Board Level Worksheet'!$C$28,"")</f>
        <v/>
      </c>
      <c r="O70" s="79" t="str">
        <f>IF($C70='4. Board Level Worksheet'!$C$5,'4. Board Level Worksheet'!#REF!,"")</f>
        <v/>
      </c>
      <c r="P70" t="s">
        <v>21</v>
      </c>
      <c r="Q70" s="77">
        <v>3.5799999999999998E-2</v>
      </c>
      <c r="R70" s="77">
        <v>3.5799999999999998E-2</v>
      </c>
      <c r="S70" s="77">
        <v>2.3341000000000001E-2</v>
      </c>
      <c r="T70" s="77">
        <v>5.0000000000000001E-3</v>
      </c>
      <c r="U70" s="78">
        <v>11</v>
      </c>
      <c r="V70" s="78">
        <f t="shared" si="1"/>
        <v>1.0999999999999999E-2</v>
      </c>
    </row>
    <row r="71" spans="1:22" x14ac:dyDescent="0.3">
      <c r="A71">
        <v>69</v>
      </c>
      <c r="B71" s="14">
        <v>63</v>
      </c>
      <c r="C71" t="s">
        <v>22</v>
      </c>
      <c r="D71" s="16"/>
      <c r="E71" s="16"/>
      <c r="F71" s="16"/>
      <c r="G71" s="16"/>
      <c r="H71" s="16"/>
      <c r="I71" s="16"/>
      <c r="J71" s="16"/>
      <c r="K71" s="77" t="str">
        <f>IF($C71='4. Board Level Worksheet'!$C$5,'4. Board Level Worksheet'!$C$18,"")</f>
        <v/>
      </c>
      <c r="L71" s="77" t="str">
        <f>IF($C71='4. Board Level Worksheet'!$C$5,'4. Board Level Worksheet'!$C$19,"")</f>
        <v/>
      </c>
      <c r="M71" s="79" t="str">
        <f>IF($C71='4. Board Level Worksheet'!$C$5,'4. Board Level Worksheet'!$C$21,"")</f>
        <v/>
      </c>
      <c r="N71" s="79" t="str">
        <f>IF($C71='4. Board Level Worksheet'!$C$5,'4. Board Level Worksheet'!$C$28,"")</f>
        <v/>
      </c>
      <c r="O71" s="79" t="str">
        <f>IF($C71='4. Board Level Worksheet'!$C$5,'4. Board Level Worksheet'!#REF!,"")</f>
        <v/>
      </c>
      <c r="P71" t="s">
        <v>22</v>
      </c>
      <c r="Q71" s="77">
        <v>0.29149999999999998</v>
      </c>
      <c r="R71" s="77">
        <v>0.29149999999999998</v>
      </c>
      <c r="S71" s="77">
        <v>0.16191700000000001</v>
      </c>
      <c r="T71" s="77">
        <v>3.6999999999999998E-2</v>
      </c>
      <c r="U71" s="78">
        <v>45</v>
      </c>
      <c r="V71" s="78">
        <f t="shared" si="1"/>
        <v>4.4999999999999998E-2</v>
      </c>
    </row>
    <row r="72" spans="1:22" x14ac:dyDescent="0.3">
      <c r="A72">
        <v>70</v>
      </c>
      <c r="B72" s="14">
        <v>64</v>
      </c>
      <c r="C72" t="s">
        <v>23</v>
      </c>
      <c r="D72" s="16"/>
      <c r="E72" s="16"/>
      <c r="F72" s="16"/>
      <c r="G72" s="16"/>
      <c r="H72" s="16"/>
      <c r="I72" s="16"/>
      <c r="J72" s="16"/>
      <c r="K72" s="77" t="str">
        <f>IF($C72='4. Board Level Worksheet'!$C$5,'4. Board Level Worksheet'!$C$18,"")</f>
        <v/>
      </c>
      <c r="L72" s="77" t="str">
        <f>IF($C72='4. Board Level Worksheet'!$C$5,'4. Board Level Worksheet'!$C$19,"")</f>
        <v/>
      </c>
      <c r="M72" s="79" t="str">
        <f>IF($C72='4. Board Level Worksheet'!$C$5,'4. Board Level Worksheet'!$C$21,"")</f>
        <v/>
      </c>
      <c r="N72" s="79" t="str">
        <f>IF($C72='4. Board Level Worksheet'!$C$5,'4. Board Level Worksheet'!$C$28,"")</f>
        <v/>
      </c>
      <c r="O72" s="79" t="str">
        <f>IF($C72='4. Board Level Worksheet'!$C$5,'4. Board Level Worksheet'!#REF!,"")</f>
        <v/>
      </c>
      <c r="P72" t="s">
        <v>23</v>
      </c>
      <c r="Q72" s="77">
        <v>0.5413</v>
      </c>
      <c r="R72" s="77">
        <v>0.5413</v>
      </c>
      <c r="S72" s="77">
        <v>0.26413599999999998</v>
      </c>
      <c r="T72" s="77">
        <v>5.8000000000000003E-2</v>
      </c>
      <c r="U72" s="78">
        <v>97</v>
      </c>
      <c r="V72" s="78">
        <f t="shared" si="1"/>
        <v>9.7000000000000003E-2</v>
      </c>
    </row>
    <row r="73" spans="1:22" x14ac:dyDescent="0.3">
      <c r="A73">
        <v>71</v>
      </c>
      <c r="B73" s="14">
        <v>65</v>
      </c>
      <c r="C73" t="s">
        <v>24</v>
      </c>
      <c r="D73" s="16"/>
      <c r="E73" s="16"/>
      <c r="F73" s="16"/>
      <c r="G73" s="16"/>
      <c r="H73" s="16"/>
      <c r="I73" s="16"/>
      <c r="J73" s="16"/>
      <c r="K73" s="77" t="str">
        <f>IF($C73='4. Board Level Worksheet'!$C$5,'4. Board Level Worksheet'!$C$18,"")</f>
        <v/>
      </c>
      <c r="L73" s="77" t="str">
        <f>IF($C73='4. Board Level Worksheet'!$C$5,'4. Board Level Worksheet'!$C$19,"")</f>
        <v/>
      </c>
      <c r="M73" s="79" t="str">
        <f>IF($C73='4. Board Level Worksheet'!$C$5,'4. Board Level Worksheet'!$C$21,"")</f>
        <v/>
      </c>
      <c r="N73" s="79" t="str">
        <f>IF($C73='4. Board Level Worksheet'!$C$5,'4. Board Level Worksheet'!$C$28,"")</f>
        <v/>
      </c>
      <c r="O73" s="79" t="str">
        <f>IF($C73='4. Board Level Worksheet'!$C$5,'4. Board Level Worksheet'!#REF!,"")</f>
        <v/>
      </c>
      <c r="P73" t="s">
        <v>24</v>
      </c>
      <c r="Q73" s="77">
        <v>0.37009999999999998</v>
      </c>
      <c r="R73" s="77">
        <v>0.37009999999999998</v>
      </c>
      <c r="S73" s="77">
        <v>0.19773199999999999</v>
      </c>
      <c r="T73" s="77">
        <v>3.2000000000000001E-2</v>
      </c>
      <c r="U73" s="78">
        <v>116</v>
      </c>
      <c r="V73" s="78">
        <f t="shared" si="1"/>
        <v>0.11600000000000001</v>
      </c>
    </row>
    <row r="74" spans="1:22" x14ac:dyDescent="0.3">
      <c r="A74">
        <v>72</v>
      </c>
      <c r="B74" s="14">
        <v>66</v>
      </c>
      <c r="C74" t="s">
        <v>25</v>
      </c>
      <c r="D74" s="16"/>
      <c r="E74" s="16"/>
      <c r="F74" s="16"/>
      <c r="G74" s="16"/>
      <c r="H74" s="16"/>
      <c r="I74" s="16"/>
      <c r="J74" s="16"/>
      <c r="K74" s="77" t="str">
        <f>IF($C74='4. Board Level Worksheet'!$C$5,'4. Board Level Worksheet'!$C$18,"")</f>
        <v/>
      </c>
      <c r="L74" s="77" t="str">
        <f>IF($C74='4. Board Level Worksheet'!$C$5,'4. Board Level Worksheet'!$C$19,"")</f>
        <v/>
      </c>
      <c r="M74" s="79" t="str">
        <f>IF($C74='4. Board Level Worksheet'!$C$5,'4. Board Level Worksheet'!$C$21,"")</f>
        <v/>
      </c>
      <c r="N74" s="79" t="str">
        <f>IF($C74='4. Board Level Worksheet'!$C$5,'4. Board Level Worksheet'!$C$28,"")</f>
        <v/>
      </c>
      <c r="O74" s="79" t="str">
        <f>IF($C74='4. Board Level Worksheet'!$C$5,'4. Board Level Worksheet'!#REF!,"")</f>
        <v/>
      </c>
      <c r="P74" t="s">
        <v>25</v>
      </c>
      <c r="Q74" s="77">
        <v>0.56269999999999998</v>
      </c>
      <c r="R74" s="77">
        <v>0.56269999999999998</v>
      </c>
      <c r="S74" s="77">
        <v>0.36524000000000001</v>
      </c>
      <c r="T74" s="77">
        <v>7.0999999999999994E-2</v>
      </c>
      <c r="U74" s="78">
        <v>203</v>
      </c>
      <c r="V74" s="78">
        <f t="shared" si="1"/>
        <v>0.20300000000000001</v>
      </c>
    </row>
    <row r="75" spans="1:22" x14ac:dyDescent="0.3">
      <c r="A75">
        <v>73</v>
      </c>
      <c r="B75" s="14">
        <v>100</v>
      </c>
      <c r="C75" t="s">
        <v>110</v>
      </c>
      <c r="D75" s="16"/>
      <c r="E75" s="16"/>
      <c r="F75" s="16"/>
      <c r="G75" s="16"/>
      <c r="H75" s="16"/>
      <c r="I75" s="16"/>
      <c r="J75" s="16"/>
      <c r="K75" s="77" t="str">
        <f>IF($C75='4. Board Level Worksheet'!$C$5,'4. Board Level Worksheet'!$C$18,"")</f>
        <v/>
      </c>
      <c r="L75" s="77" t="str">
        <f>IF($C75='4. Board Level Worksheet'!$C$5,'4. Board Level Worksheet'!$C$19,"")</f>
        <v/>
      </c>
      <c r="M75" s="79" t="str">
        <f>IF($C75='4. Board Level Worksheet'!$C$5,'4. Board Level Worksheet'!$C$21,"")</f>
        <v/>
      </c>
      <c r="N75" s="79" t="str">
        <f>IF($C75='4. Board Level Worksheet'!$C$5,'4. Board Level Worksheet'!$C$28,"")</f>
        <v/>
      </c>
      <c r="O75" s="79" t="str">
        <f>IF($C75='4. Board Level Worksheet'!$C$5,'4. Board Level Worksheet'!#REF!,"")</f>
        <v/>
      </c>
      <c r="P75" t="s">
        <v>110</v>
      </c>
      <c r="Q75" s="77">
        <v>5.0000000000000001E-3</v>
      </c>
      <c r="R75" s="77">
        <v>5.0000000000000001E-3</v>
      </c>
      <c r="S75" s="77">
        <v>1.3566999999999999E-2</v>
      </c>
      <c r="T75" s="77">
        <v>0</v>
      </c>
      <c r="U75" s="78">
        <v>0</v>
      </c>
      <c r="V75" s="78">
        <f t="shared" si="1"/>
        <v>0</v>
      </c>
    </row>
    <row r="76" spans="1:22" x14ac:dyDescent="0.3">
      <c r="A76">
        <v>74</v>
      </c>
      <c r="B76" s="14">
        <v>101</v>
      </c>
      <c r="C76" t="s">
        <v>111</v>
      </c>
      <c r="D76" s="16"/>
      <c r="E76" s="16"/>
      <c r="F76" s="16"/>
      <c r="G76" s="16"/>
      <c r="H76" s="16"/>
      <c r="I76" s="16"/>
      <c r="J76" s="16"/>
      <c r="K76" s="77" t="str">
        <f>IF($C76='4. Board Level Worksheet'!$C$5,'4. Board Level Worksheet'!$C$18,"")</f>
        <v/>
      </c>
      <c r="L76" s="77" t="str">
        <f>IF($C76='4. Board Level Worksheet'!$C$5,'4. Board Level Worksheet'!$C$19,"")</f>
        <v/>
      </c>
      <c r="M76" s="79" t="str">
        <f>IF($C76='4. Board Level Worksheet'!$C$5,'4. Board Level Worksheet'!$C$21,"")</f>
        <v/>
      </c>
      <c r="N76" s="79" t="str">
        <f>IF($C76='4. Board Level Worksheet'!$C$5,'4. Board Level Worksheet'!$C$28,"")</f>
        <v/>
      </c>
      <c r="O76" s="79" t="str">
        <f>IF($C76='4. Board Level Worksheet'!$C$5,'4. Board Level Worksheet'!#REF!,"")</f>
        <v/>
      </c>
      <c r="P76" t="s">
        <v>111</v>
      </c>
      <c r="Q76" s="77">
        <v>5.0000000000000001E-3</v>
      </c>
      <c r="R76" s="77">
        <v>5.0000000000000001E-3</v>
      </c>
      <c r="S76" s="77">
        <v>9.2420000000000002E-3</v>
      </c>
      <c r="T76" s="77">
        <v>0</v>
      </c>
      <c r="U76" s="78">
        <v>20</v>
      </c>
      <c r="V76" s="78">
        <f t="shared" si="1"/>
        <v>0.02</v>
      </c>
    </row>
    <row r="77" spans="1:22" x14ac:dyDescent="0.3">
      <c r="A77">
        <v>75</v>
      </c>
      <c r="B77" s="14">
        <v>102</v>
      </c>
      <c r="C77" t="s">
        <v>112</v>
      </c>
      <c r="D77" s="16"/>
      <c r="E77" s="16"/>
      <c r="F77" s="16"/>
      <c r="G77" s="16"/>
      <c r="H77" s="16"/>
      <c r="I77" s="16"/>
      <c r="J77" s="16"/>
      <c r="K77" s="77" t="str">
        <f>IF($C77='4. Board Level Worksheet'!$C$5,'4. Board Level Worksheet'!$C$18,"")</f>
        <v/>
      </c>
      <c r="L77" s="77" t="str">
        <f>IF($C77='4. Board Level Worksheet'!$C$5,'4. Board Level Worksheet'!$C$19,"")</f>
        <v/>
      </c>
      <c r="M77" s="79" t="str">
        <f>IF($C77='4. Board Level Worksheet'!$C$5,'4. Board Level Worksheet'!$C$21,"")</f>
        <v/>
      </c>
      <c r="N77" s="79" t="str">
        <f>IF($C77='4. Board Level Worksheet'!$C$5,'4. Board Level Worksheet'!$C$28,"")</f>
        <v/>
      </c>
      <c r="O77" s="79" t="str">
        <f>IF($C77='4. Board Level Worksheet'!$C$5,'4. Board Level Worksheet'!#REF!,"")</f>
        <v/>
      </c>
      <c r="P77" t="s">
        <v>112</v>
      </c>
      <c r="Q77" s="77">
        <v>5.0000000000000001E-3</v>
      </c>
      <c r="R77" s="77">
        <v>5.0000000000000001E-3</v>
      </c>
      <c r="S77" s="77">
        <v>4.5110000000000003E-3</v>
      </c>
      <c r="T77" s="77">
        <v>0</v>
      </c>
      <c r="U77" s="78">
        <v>21</v>
      </c>
      <c r="V77" s="78">
        <f t="shared" si="1"/>
        <v>2.1000000000000001E-2</v>
      </c>
    </row>
    <row r="78" spans="1:22" x14ac:dyDescent="0.3">
      <c r="A78">
        <v>76</v>
      </c>
      <c r="B78" s="14">
        <v>103</v>
      </c>
      <c r="C78" t="s">
        <v>26</v>
      </c>
      <c r="D78" s="16"/>
      <c r="E78" s="16"/>
      <c r="F78" s="16"/>
      <c r="G78" s="16"/>
      <c r="H78" s="16"/>
      <c r="I78" s="16"/>
      <c r="J78" s="16"/>
      <c r="K78" s="77" t="str">
        <f>IF($C78='4. Board Level Worksheet'!$C$5,'4. Board Level Worksheet'!$C$18,"")</f>
        <v/>
      </c>
      <c r="L78" s="77" t="str">
        <f>IF($C78='4. Board Level Worksheet'!$C$5,'4. Board Level Worksheet'!$C$19,"")</f>
        <v/>
      </c>
      <c r="M78" s="79" t="str">
        <f>IF($C78='4. Board Level Worksheet'!$C$5,'4. Board Level Worksheet'!$C$21,"")</f>
        <v/>
      </c>
      <c r="N78" s="79" t="str">
        <f>IF($C78='4. Board Level Worksheet'!$C$5,'4. Board Level Worksheet'!$C$28,"")</f>
        <v/>
      </c>
      <c r="O78" s="79" t="str">
        <f>IF($C78='4. Board Level Worksheet'!$C$5,'4. Board Level Worksheet'!#REF!,"")</f>
        <v/>
      </c>
      <c r="P78" t="s">
        <v>26</v>
      </c>
      <c r="Q78" s="77">
        <v>5.0000000000000001E-3</v>
      </c>
      <c r="R78" s="77">
        <v>5.0000000000000001E-3</v>
      </c>
      <c r="S78" s="77">
        <v>3.8440000000000002E-3</v>
      </c>
      <c r="T78" s="77">
        <v>1E-3</v>
      </c>
      <c r="U78" s="78">
        <v>8</v>
      </c>
      <c r="V78" s="78">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290961A9F2644C9F25292A4B18A071" ma:contentTypeVersion="8" ma:contentTypeDescription="Create a new document." ma:contentTypeScope="" ma:versionID="bbd8acf77038c39be07031bbc1762442">
  <xsd:schema xmlns:xsd="http://www.w3.org/2001/XMLSchema" xmlns:xs="http://www.w3.org/2001/XMLSchema" xmlns:p="http://schemas.microsoft.com/office/2006/metadata/properties" xmlns:ns3="a40d4fbf-d14b-4b79-8db4-8c77ece2ea1d" targetNamespace="http://schemas.microsoft.com/office/2006/metadata/properties" ma:root="true" ma:fieldsID="14302c4387b62c4c341f25db00571df3" ns3:_="">
    <xsd:import namespace="a40d4fbf-d14b-4b79-8db4-8c77ece2ea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d4fbf-d14b-4b79-8db4-8c77ece2e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A2792-4BEF-4CEB-B44E-8083C71E7605}">
  <ds:schemaRef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a40d4fbf-d14b-4b79-8db4-8c77ece2ea1d"/>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E7660CE-3150-434F-A017-D6061E875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d4fbf-d14b-4b79-8db4-8c77ece2e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E3BFB6-99B9-41E0-8906-2998451C0E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Board Ventilation Strategy</vt:lpstr>
      <vt:lpstr>2. Board Level Investments</vt:lpstr>
      <vt:lpstr>3. School Dashboard</vt:lpstr>
      <vt:lpstr>4. Board Level Worksheet</vt:lpstr>
      <vt:lpstr>5. School Level Worksheet</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PVNCCDSB</cp:lastModifiedBy>
  <cp:lastPrinted>2021-08-06T12:59:32Z</cp:lastPrinted>
  <dcterms:created xsi:type="dcterms:W3CDTF">2021-08-03T14:52:18Z</dcterms:created>
  <dcterms:modified xsi:type="dcterms:W3CDTF">2021-08-31T18:05:18Z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0x0101003F290961A9F2644C9F25292A4B18A071</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