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Office of the Director\M - Management and Policy\M14 Ministry of Education - COVID Reporting\Ventilation Reports\"/>
    </mc:Choice>
  </mc:AlternateContent>
  <workbookProtection workbookAlgorithmName="SHA-512" workbookHashValue="BbNBPfrSWGjerjMmWLkNCaMO3ezqxUlu5h05/5uMFnPrFtmOcCzvTu6V8uLF30WcWcY7IUMlalwVtZ/BgGeNHA==" workbookSaltValue="FJYBEM/D0t6edCI1I7P9hw==" workbookSpinCount="100000" lockStructure="1"/>
  <bookViews>
    <workbookView xWindow="0" yWindow="0" windowWidth="23040" windowHeight="8628" tabRatio="801"/>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Funding Tables" sheetId="8" state="hidden" r:id="rId6"/>
  </sheets>
  <definedNames>
    <definedName name="_xlnm._FilterDatabase" localSheetId="4" hidden="1">'5. School Level Worksheet'!$K$6:$N$43</definedName>
    <definedName name="School_Name">Table1[Name of School Facility]</definedName>
    <definedName name="Ventilation">HVAC_Type[HVAC System Type]</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 i="2" l="1"/>
  <c r="L19" i="2"/>
  <c r="F18" i="2"/>
  <c r="E18" i="2"/>
  <c r="C18" i="2" s="1"/>
  <c r="D7" i="4" l="1"/>
  <c r="C26" i="2" l="1"/>
  <c r="C23" i="2"/>
  <c r="F16" i="4" l="1"/>
  <c r="I16" i="4"/>
  <c r="I15" i="4"/>
  <c r="E15" i="4" s="1"/>
  <c r="I14" i="4"/>
  <c r="E14" i="4" s="1"/>
  <c r="I13" i="4"/>
  <c r="E13" i="4" s="1"/>
  <c r="I12" i="4"/>
  <c r="E12" i="4" s="1"/>
  <c r="I11" i="4"/>
  <c r="E11" i="4" s="1"/>
  <c r="I10" i="4"/>
  <c r="E10" i="4" s="1"/>
  <c r="V4" i="8" l="1"/>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M19" i="2" s="1"/>
  <c r="C19" i="2" s="1"/>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3" i="8"/>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1" i="4" l="1"/>
  <c r="F13" i="4"/>
  <c r="F10" i="4"/>
  <c r="F15" i="4"/>
  <c r="F14" i="4"/>
  <c r="F12" i="4"/>
</calcChain>
</file>

<file path=xl/sharedStrings.xml><?xml version="1.0" encoding="utf-8"?>
<sst xmlns="http://schemas.openxmlformats.org/spreadsheetml/2006/main" count="632" uniqueCount="261">
  <si>
    <t>Ventilation</t>
  </si>
  <si>
    <t>School Name</t>
  </si>
  <si>
    <t>Name of School Facility</t>
  </si>
  <si>
    <t>Building ID</t>
  </si>
  <si>
    <t>Type of School Facility Ventilation</t>
  </si>
  <si>
    <t>No</t>
  </si>
  <si>
    <t>Yes</t>
  </si>
  <si>
    <t>Higher grade filters installed</t>
  </si>
  <si>
    <t>Standalone HEPA filter units in place</t>
  </si>
  <si>
    <t xml:space="preserve"> Select Board Name</t>
  </si>
  <si>
    <t>Index</t>
  </si>
  <si>
    <t>DSBNo</t>
  </si>
  <si>
    <t>DSB Name</t>
  </si>
  <si>
    <t>London District Catholic School Board</t>
  </si>
  <si>
    <t>CSD du Nord-Est de l'Ontario</t>
  </si>
  <si>
    <t>CSD du Grand Nord de l'Ontario</t>
  </si>
  <si>
    <t>CS Viamonde</t>
  </si>
  <si>
    <t>CÉP de l'Est de l'Ontario</t>
  </si>
  <si>
    <t>CSD catholique des Grandes Rivières</t>
  </si>
  <si>
    <t>CSD catholique Franco-Nord</t>
  </si>
  <si>
    <t>CSD catholique du Nouvel-Ontario</t>
  </si>
  <si>
    <t>CSD catholique des Aurores boréales</t>
  </si>
  <si>
    <t>CS catholique Providence</t>
  </si>
  <si>
    <t>CS catholique Mon Avenir</t>
  </si>
  <si>
    <t>CSD catholique de l'Est ontarien</t>
  </si>
  <si>
    <t>CSD catholique du Centre-Est de l'Ontario</t>
  </si>
  <si>
    <t>Protestant SSB</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</si>
  <si>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</si>
  <si>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</si>
  <si>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</si>
  <si>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</si>
  <si>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</si>
  <si>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</si>
  <si>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</si>
  <si>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</si>
  <si>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</si>
  <si>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</si>
  <si>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</si>
  <si>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</si>
  <si>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</si>
  <si>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</si>
  <si>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</si>
  <si>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</si>
  <si>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</si>
  <si>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</si>
  <si>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</si>
  <si>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</si>
  <si>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</si>
  <si>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</si>
  <si>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</si>
  <si>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</si>
  <si>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DSB Ontario North East</t>
  </si>
  <si>
    <t>Algoma DSB</t>
  </si>
  <si>
    <t>Rainbow DSB</t>
  </si>
  <si>
    <t>Near North DSB</t>
  </si>
  <si>
    <t>Keewatin-Patricia DSB</t>
  </si>
  <si>
    <t>Rainy River DSB</t>
  </si>
  <si>
    <t>Lakehead DSB</t>
  </si>
  <si>
    <t>Superior-Greenstone DSB</t>
  </si>
  <si>
    <t>Bluewater DSB</t>
  </si>
  <si>
    <t>Avon Maitland DSB</t>
  </si>
  <si>
    <t>Greater Essex County DSB</t>
  </si>
  <si>
    <t>Lambton Kent DSB</t>
  </si>
  <si>
    <t>Thames Valley DSB</t>
  </si>
  <si>
    <t>Toronto DSB</t>
  </si>
  <si>
    <t>Durham DSB</t>
  </si>
  <si>
    <t>Kawartha Pine Ridge DSB</t>
  </si>
  <si>
    <t>Trillium Lakelands DSB</t>
  </si>
  <si>
    <t>York Region DSB</t>
  </si>
  <si>
    <t>Simcoe County DSB</t>
  </si>
  <si>
    <t>Upper Grand DSB</t>
  </si>
  <si>
    <t>Peel DSB</t>
  </si>
  <si>
    <t>Halton DSB</t>
  </si>
  <si>
    <t>Hamilton-Wentworth DSB</t>
  </si>
  <si>
    <t>DSB of Niagara</t>
  </si>
  <si>
    <t>Grand Erie DSB</t>
  </si>
  <si>
    <t>Waterloo Region DSB</t>
  </si>
  <si>
    <t>Ottawa-Carleton DSB</t>
  </si>
  <si>
    <t>Upper Canada DSB</t>
  </si>
  <si>
    <t>Limestone DSB</t>
  </si>
  <si>
    <t>Renfrew County DSB</t>
  </si>
  <si>
    <t>Hastings and Prince Edward DSB</t>
  </si>
  <si>
    <t>Northeastern Catholic DSB</t>
  </si>
  <si>
    <t>Nipissing-Parry Sound Catholic DSB</t>
  </si>
  <si>
    <t>Huron-Superior Catholic DSB</t>
  </si>
  <si>
    <t>Sudbury Catholic DSB</t>
  </si>
  <si>
    <t>Northwest Catholic DSB</t>
  </si>
  <si>
    <t>Kenora Catholic DSB</t>
  </si>
  <si>
    <t>Thunder Bay Catholic DSB</t>
  </si>
  <si>
    <t>Superior North Catholic DSB</t>
  </si>
  <si>
    <t>Bruce-Grey Catholic DSB</t>
  </si>
  <si>
    <t>Huron Perth Catholic DSB</t>
  </si>
  <si>
    <t>Windsor-Essex Catholic DSB</t>
  </si>
  <si>
    <t>St. Clair Catholic DSB</t>
  </si>
  <si>
    <t>Toronto Catholic DSB</t>
  </si>
  <si>
    <t>Peterborough V N C Catholic DSB</t>
  </si>
  <si>
    <t>York Catholic DSB</t>
  </si>
  <si>
    <t>Dufferin-Peel Catholic DSB</t>
  </si>
  <si>
    <t>Simcoe Muskoka Catholic DSB</t>
  </si>
  <si>
    <t>Durham Catholic DSB</t>
  </si>
  <si>
    <t>Halton Catholic DSB</t>
  </si>
  <si>
    <t>Hamilton-Wentworth Catholic DSB</t>
  </si>
  <si>
    <t>Wellington Catholic DSB</t>
  </si>
  <si>
    <t>Waterloo Catholic DSB</t>
  </si>
  <si>
    <t>Niagara Catholic DSB</t>
  </si>
  <si>
    <t>Brant Haldimand Norfolk Catholic DSB</t>
  </si>
  <si>
    <t>Catholic DSB of Eastern Ontario</t>
  </si>
  <si>
    <t>Ottawa Catholic DSB</t>
  </si>
  <si>
    <t>Renfrew County Catholic DSB</t>
  </si>
  <si>
    <t>Algonquin and Lakeshore Catholic DSB</t>
  </si>
  <si>
    <t>James Bay Lowlands SSB</t>
  </si>
  <si>
    <t>Moose Factory Island DSAB</t>
  </si>
  <si>
    <t>Moosonee DSAB</t>
  </si>
  <si>
    <t>Identify your board strategy (in four bullets)</t>
  </si>
  <si>
    <t>Question</t>
  </si>
  <si>
    <t>Input Response:</t>
  </si>
  <si>
    <t>Ventilation Funding Allocated in 2021-22</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</si>
  <si>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</si>
  <si>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</si>
  <si>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</si>
  <si>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</si>
  <si>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</si>
  <si>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</si>
  <si>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</si>
  <si>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</si>
  <si>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</si>
  <si>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</si>
  <si>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</si>
  <si>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Ventilation Projects Completed (2020-21)</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</si>
  <si>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</si>
  <si>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</si>
  <si>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</si>
  <si>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</si>
  <si>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</si>
  <si>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</si>
  <si>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</si>
  <si>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</si>
  <si>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</si>
  <si>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</si>
  <si>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</si>
  <si>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</si>
  <si>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</si>
  <si>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Running ventilation systems longer</t>
  </si>
  <si>
    <t>HVAC System Type</t>
  </si>
  <si>
    <t>Partial Mechanical Ventilation</t>
  </si>
  <si>
    <t xml:space="preserve">HEPA units deployed in portables, as needed </t>
  </si>
  <si>
    <t xml:space="preserve">Ventilation assessed </t>
  </si>
  <si>
    <t>Number of Schools Receiving an Investment (2020-21)</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</si>
  <si>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</si>
  <si>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</si>
  <si>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</si>
  <si>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</si>
  <si>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Notre Dame</t>
  </si>
  <si>
    <t>Immaculate Conception</t>
  </si>
  <si>
    <t>Holy Family</t>
  </si>
  <si>
    <t>St. Michael</t>
  </si>
  <si>
    <t>10093-1</t>
  </si>
  <si>
    <t>10106-1</t>
  </si>
  <si>
    <t>St. Anne</t>
  </si>
  <si>
    <t>10073-1</t>
  </si>
  <si>
    <t>St. Mary, Grafton</t>
  </si>
  <si>
    <t>10094-1</t>
  </si>
  <si>
    <t>St. Paul, Peterborough</t>
  </si>
  <si>
    <t>10077-1</t>
  </si>
  <si>
    <t>Good Shepherd</t>
  </si>
  <si>
    <t>10319-1</t>
  </si>
  <si>
    <t>Holy Cross CSS</t>
  </si>
  <si>
    <t>10105-1</t>
  </si>
  <si>
    <t>12050-1</t>
  </si>
  <si>
    <t>Holy Trinity CSS</t>
  </si>
  <si>
    <t>10319-2</t>
  </si>
  <si>
    <t>Monsignor Leo Cleary</t>
  </si>
  <si>
    <t>10099-1</t>
  </si>
  <si>
    <t>Monsignor O`Donoghue</t>
  </si>
  <si>
    <t>10299-1</t>
  </si>
  <si>
    <t>10092-1</t>
  </si>
  <si>
    <t>St Thomas Aquinas CSS</t>
  </si>
  <si>
    <t>10372-1</t>
  </si>
  <si>
    <t>St. Alphonsus</t>
  </si>
  <si>
    <t>10072-1</t>
  </si>
  <si>
    <t>St. Anthony</t>
  </si>
  <si>
    <t>10095-1</t>
  </si>
  <si>
    <t>St. Catherine</t>
  </si>
  <si>
    <t>10074-1</t>
  </si>
  <si>
    <t>St. Dominic</t>
  </si>
  <si>
    <t>10088-1</t>
  </si>
  <si>
    <t>St. Elizabeth</t>
  </si>
  <si>
    <t>10102-1</t>
  </si>
  <si>
    <t>St. Francis of Assisi</t>
  </si>
  <si>
    <t>10471-1</t>
  </si>
  <si>
    <t>St. John Paul II</t>
  </si>
  <si>
    <t>10087-1</t>
  </si>
  <si>
    <t>St. John, Peterborough</t>
  </si>
  <si>
    <t>5623-1</t>
  </si>
  <si>
    <t>St. Joseph, Bowmanville</t>
  </si>
  <si>
    <t>10097-1</t>
  </si>
  <si>
    <t>St. Joseph, Cobourg</t>
  </si>
  <si>
    <t>10091-1</t>
  </si>
  <si>
    <t>St. Joseph, Douro</t>
  </si>
  <si>
    <t>10081-1</t>
  </si>
  <si>
    <t>St. Luke</t>
  </si>
  <si>
    <t>10085-1</t>
  </si>
  <si>
    <t>St. Martin</t>
  </si>
  <si>
    <t>10082-1</t>
  </si>
  <si>
    <t>St. Mary CSS, Cobourg</t>
  </si>
  <si>
    <t>10104-1</t>
  </si>
  <si>
    <t>St. Mary, Campbellford</t>
  </si>
  <si>
    <t>10090-1</t>
  </si>
  <si>
    <t>St. Mary, Lindsay</t>
  </si>
  <si>
    <t>10089-1</t>
  </si>
  <si>
    <t>St. Mother Teresa</t>
  </si>
  <si>
    <t>10100-1</t>
  </si>
  <si>
    <t>St. Patrick</t>
  </si>
  <si>
    <t>10076-1</t>
  </si>
  <si>
    <t>St. Paul, Lakefield</t>
  </si>
  <si>
    <t>10083-1</t>
  </si>
  <si>
    <t>St. Paul, Norwood</t>
  </si>
  <si>
    <t>10084-1</t>
  </si>
  <si>
    <t>St. Peter CSS</t>
  </si>
  <si>
    <t>10079-1</t>
  </si>
  <si>
    <t>St. Stephen CSS</t>
  </si>
  <si>
    <t>10103-1</t>
  </si>
  <si>
    <t>St. Stephen CSS Tech Building</t>
  </si>
  <si>
    <t>10103-2</t>
  </si>
  <si>
    <t>St. Teresa</t>
  </si>
  <si>
    <t>10080-1</t>
  </si>
  <si>
    <t>St. Thomas Aquinas CSS Tech Building</t>
  </si>
  <si>
    <t>10372-2</t>
  </si>
  <si>
    <t>Number of Schools Receiving an Investment (2021-22)</t>
  </si>
  <si>
    <t>Ventilation System</t>
  </si>
  <si>
    <t>School boards are optimizing air quality in schools through improved ventilation and filtration. 
Implemented measures are dependent on the type of ventilation and feasibility within the context of school facilities and related building systems.
This is a key element in the multiple protective strategies being employed to reduce the risk of COVID-19 transmission and support healthier and safe learning environments for students and staff.</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</si>
  <si>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</si>
  <si>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</si>
  <si>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</si>
  <si>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</si>
  <si>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</si>
  <si>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</si>
  <si>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</si>
  <si>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</si>
  <si>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</si>
  <si>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Ventilation Funding Allocated in 2020-21</t>
  </si>
  <si>
    <t>ICIP-CVRIS (Spent)</t>
  </si>
  <si>
    <t>SCI 
(Spent on Ventilation)</t>
  </si>
  <si>
    <t>SRA 
(Spent on Ventilation)</t>
  </si>
  <si>
    <t>Other Board Funding (Spent on Ventilation)</t>
  </si>
  <si>
    <t xml:space="preserve">Standalone HEPA Filter Units Deployed          </t>
  </si>
  <si>
    <t>Ventilation Projects to be Completed (2021-22)</t>
  </si>
  <si>
    <t>These are drop down options →</t>
  </si>
  <si>
    <t>&lt;- Enter here</t>
  </si>
  <si>
    <t>&lt;- Calculated</t>
  </si>
  <si>
    <t>% of Schools Open and Operating Receiving an Investment (2020-21)</t>
  </si>
  <si>
    <t>% of Schools Open and Operating Receiving an Investment (2021-22)</t>
  </si>
  <si>
    <t>&lt;- Select</t>
  </si>
  <si>
    <t>Calculated fields (3.1, 3.2, 3.5 and 3.8)</t>
  </si>
  <si>
    <t>Legend</t>
  </si>
  <si>
    <t>Data entry field</t>
  </si>
  <si>
    <t>Calculated field</t>
  </si>
  <si>
    <t>the Board is taking steps to ensure that the heating, ventilation and air conditioning (HVAC) systems within the schools are in optimum condition.</t>
  </si>
  <si>
    <t>Mechanical ventilation is being added to areas that previosuly did not have it.</t>
  </si>
  <si>
    <t>Where possible all filters have been upgraded to a MERV 13 filter and increased frequency of filter changes</t>
  </si>
  <si>
    <t>Extended hours and maximum fresh air is being brought into the schools where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</si>
</sst>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Red]\-&quot;$&quot;#,##0"/>
    <numFmt numFmtId="165" formatCode="&quot;$&quot;#,##0.00;[Red]\-&quot;$&quot;#,##0.00"/>
    <numFmt numFmtId="166" formatCode="_-* #,##0.00_-;\-* #,##0.00_-;_-* &quot;-&quot;??_-;_-@_-"/>
    <numFmt numFmtId="167" formatCode="_-* #,##0_-;\-* #,##0_-;_-* &quot;-&quot;??_-;_-@_-"/>
  </numFmts>
  <fonts count="27" x14ac:knownFonts="1">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1"/>
      <color rgb="FFC00000"/>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1"/>
      <color rgb="FF3F3F76"/>
      <name val="Calibri"/>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theme="1" tint="0.34998626667073579"/>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31">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6" fillId="0" borderId="0" xfId="0" applyFont="1"/>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6" fillId="0" borderId="0" xfId="0" applyFont="1" applyAlignment="1">
      <alignment horizontal="left" vertical="center"/>
    </xf>
    <xf numFmtId="0" fontId="0" fillId="0" borderId="0" xfId="0" applyAlignment="1">
      <alignment horizontal="left"/>
    </xf>
    <xf numFmtId="0" fontId="10" fillId="7" borderId="6" xfId="1" applyAlignment="1">
      <alignment horizontal="left" vertical="center"/>
    </xf>
    <xf numFmtId="0" fontId="6" fillId="9" borderId="0" xfId="0" applyFont="1" applyFill="1" applyAlignment="1">
      <alignment horizontal="center" vertical="center"/>
    </xf>
    <xf numFmtId="0" fontId="6" fillId="9" borderId="0" xfId="0" applyFont="1" applyFill="1" applyAlignment="1">
      <alignment horizontal="left" vertical="center"/>
    </xf>
    <xf numFmtId="0" fontId="0" fillId="9" borderId="0" xfId="0" applyFill="1"/>
    <xf numFmtId="1" fontId="10" fillId="7" borderId="6" xfId="1" applyNumberFormat="1"/>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0" xfId="0" applyFont="1" applyFill="1" applyAlignment="1">
      <alignment horizontal="center" vertical="center"/>
    </xf>
    <xf numFmtId="0" fontId="11" fillId="12" borderId="0" xfId="0" applyFont="1" applyFill="1" applyAlignment="1">
      <alignment horizontal="center"/>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11" fillId="11" borderId="11"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11" fillId="11" borderId="13" xfId="0" applyFont="1" applyFill="1" applyBorder="1" applyAlignment="1">
      <alignment horizontal="left" vertical="center" wrapText="1"/>
    </xf>
    <xf numFmtId="0" fontId="11" fillId="11" borderId="14" xfId="0" applyFont="1" applyFill="1" applyBorder="1" applyAlignment="1">
      <alignment horizontal="left" vertical="center" wrapText="1"/>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0" fillId="0" borderId="2" xfId="0" applyBorder="1"/>
    <xf numFmtId="0" fontId="6" fillId="0" borderId="2" xfId="0" applyFont="1" applyBorder="1" applyAlignment="1">
      <alignment horizontal="left" vertical="center"/>
    </xf>
    <xf numFmtId="0" fontId="6" fillId="0" borderId="2" xfId="0" applyFont="1" applyBorder="1" applyAlignment="1">
      <alignment horizontal="center" vertical="center"/>
    </xf>
    <xf numFmtId="0" fontId="0" fillId="14" borderId="0" xfId="0" applyFill="1" applyBorder="1"/>
    <xf numFmtId="0" fontId="0" fillId="14" borderId="22" xfId="0" applyFill="1" applyBorder="1"/>
    <xf numFmtId="0" fontId="0" fillId="14" borderId="23" xfId="0" applyFill="1" applyBorder="1"/>
    <xf numFmtId="0" fontId="0" fillId="14" borderId="24" xfId="0" applyFill="1" applyBorder="1"/>
    <xf numFmtId="0" fontId="14" fillId="0" borderId="0" xfId="0" applyFont="1" applyAlignment="1">
      <alignment horizontal="center"/>
    </xf>
    <xf numFmtId="0" fontId="0" fillId="14" borderId="28" xfId="0" applyFill="1" applyBorder="1"/>
    <xf numFmtId="0" fontId="0" fillId="14" borderId="30" xfId="0" applyFill="1" applyBorder="1"/>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165" fontId="0" fillId="9" borderId="15" xfId="0" applyNumberFormat="1" applyFill="1" applyBorder="1" applyAlignment="1">
      <alignment horizontal="center" vertical="center"/>
    </xf>
    <xf numFmtId="0" fontId="0"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vertical="top"/>
    </xf>
    <xf numFmtId="165" fontId="0" fillId="9" borderId="27" xfId="0" applyNumberFormat="1" applyFill="1" applyBorder="1" applyAlignment="1">
      <alignment vertical="center"/>
    </xf>
    <xf numFmtId="0" fontId="15" fillId="0" borderId="0" xfId="0" applyFont="1" applyAlignment="1">
      <alignment horizontal="center" vertical="center"/>
    </xf>
    <xf numFmtId="0" fontId="1" fillId="0" borderId="0" xfId="0" applyFont="1"/>
    <xf numFmtId="0" fontId="16" fillId="0" borderId="0" xfId="0" applyFont="1" applyAlignment="1">
      <alignment horizontal="left" vertical="top"/>
    </xf>
    <xf numFmtId="0" fontId="17" fillId="0" borderId="0" xfId="0" applyFont="1" applyAlignment="1">
      <alignment horizontal="left" vertical="top"/>
    </xf>
    <xf numFmtId="0" fontId="3" fillId="0" borderId="0" xfId="0" applyFont="1" applyAlignment="1">
      <alignment vertical="center"/>
    </xf>
    <xf numFmtId="0" fontId="18" fillId="0" borderId="0" xfId="0" applyFont="1" applyAlignment="1">
      <alignment vertical="center" shrinkToFit="1"/>
    </xf>
    <xf numFmtId="0" fontId="19" fillId="12" borderId="0" xfId="0" applyFont="1" applyFill="1" applyAlignment="1">
      <alignment vertical="center" shrinkToFit="1"/>
    </xf>
    <xf numFmtId="0" fontId="18" fillId="3" borderId="0" xfId="0" applyFont="1" applyFill="1" applyAlignment="1">
      <alignment vertical="center" shrinkToFit="1"/>
    </xf>
    <xf numFmtId="0" fontId="11" fillId="11" borderId="14" xfId="0" applyFont="1" applyFill="1" applyBorder="1" applyAlignment="1">
      <alignment horizontal="center" vertical="center" wrapText="1"/>
    </xf>
    <xf numFmtId="0" fontId="0" fillId="0" borderId="0" xfId="0" applyAlignment="1">
      <alignment vertical="center" wrapText="1"/>
    </xf>
    <xf numFmtId="167"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5" borderId="0" xfId="0" applyNumberFormat="1" applyFill="1"/>
    <xf numFmtId="0" fontId="0" fillId="15" borderId="0" xfId="0" applyFill="1"/>
    <xf numFmtId="3" fontId="0" fillId="15" borderId="0" xfId="0" applyNumberFormat="1" applyFill="1"/>
    <xf numFmtId="0" fontId="1" fillId="3" borderId="31" xfId="0" applyFont="1" applyFill="1" applyBorder="1" applyAlignment="1">
      <alignment horizontal="center" vertical="center"/>
    </xf>
    <xf numFmtId="0" fontId="21" fillId="0" borderId="0" xfId="0" applyFont="1"/>
    <xf numFmtId="0" fontId="10" fillId="7" borderId="6" xfId="1" applyNumberFormat="1" applyAlignment="1">
      <alignment horizontal="left" vertical="top" wrapText="1"/>
    </xf>
    <xf numFmtId="0" fontId="9" fillId="3" borderId="3" xfId="0" applyFont="1" applyFill="1" applyBorder="1" applyAlignment="1">
      <alignment horizontal="left" vertical="center"/>
    </xf>
    <xf numFmtId="0" fontId="10" fillId="7" borderId="32" xfId="1" applyBorder="1"/>
    <xf numFmtId="0" fontId="0" fillId="16" borderId="0" xfId="0" applyFill="1"/>
    <xf numFmtId="0" fontId="0" fillId="17" borderId="0" xfId="0" applyFill="1"/>
    <xf numFmtId="9" fontId="10" fillId="15" borderId="6" xfId="5" applyNumberFormat="1" applyFont="1" applyFill="1" applyBorder="1"/>
    <xf numFmtId="0" fontId="11" fillId="11" borderId="0" xfId="0" applyFont="1" applyFill="1" applyAlignment="1">
      <alignment horizontal="left" vertical="center" wrapText="1"/>
    </xf>
    <xf numFmtId="0" fontId="23" fillId="3" borderId="0" xfId="0" applyFont="1" applyFill="1"/>
    <xf numFmtId="0" fontId="24"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167" fontId="13" fillId="8" borderId="21" xfId="4" applyNumberFormat="1" applyFont="1" applyFill="1" applyBorder="1" applyAlignment="1">
      <alignment horizontal="center" vertical="center"/>
    </xf>
    <xf numFmtId="3" fontId="10" fillId="7" borderId="6" xfId="1" applyNumberFormat="1" applyBorder="1" applyAlignment="1">
      <alignment horizontal="center" vertical="center"/>
    </xf>
    <xf numFmtId="167" fontId="13" fillId="8" borderId="33" xfId="4" applyNumberFormat="1" applyFont="1" applyFill="1" applyBorder="1" applyAlignment="1">
      <alignment horizontal="center" vertical="center"/>
    </xf>
    <xf numFmtId="0" fontId="6" fillId="10" borderId="0" xfId="0" applyFont="1" applyFill="1" applyAlignment="1">
      <alignment horizontal="center" vertical="center" wrapText="1"/>
    </xf>
    <xf numFmtId="0" fontId="13" fillId="8" borderId="34" xfId="2" applyBorder="1"/>
    <xf numFmtId="0" fontId="0" fillId="0" borderId="26" xfId="0" applyBorder="1"/>
    <xf numFmtId="0" fontId="10" fillId="7" borderId="33" xfId="1" applyBorder="1"/>
    <xf numFmtId="0" fontId="0" fillId="0" borderId="30" xfId="0" applyBorder="1"/>
    <xf numFmtId="0" fontId="4" fillId="3" borderId="1" xfId="0" applyFont="1" applyFill="1" applyBorder="1" applyAlignment="1" applyProtection="1">
      <alignment vertical="center"/>
      <protection locked="0"/>
    </xf>
    <xf numFmtId="0" fontId="26" fillId="7" borderId="6" xfId="1" applyNumberFormat="1" applyFont="1" applyAlignment="1">
      <alignment horizontal="left" vertical="top" wrapText="1"/>
    </xf>
    <xf numFmtId="4" fontId="13" fillId="8" borderId="6" xfId="2" applyNumberFormat="1" applyAlignment="1">
      <alignment vertical="center"/>
    </xf>
    <xf numFmtId="0" fontId="0" fillId="4" borderId="0" xfId="0" applyFill="1" applyAlignment="1">
      <alignment horizontal="center"/>
    </xf>
    <xf numFmtId="0" fontId="22" fillId="0" borderId="0" xfId="0" applyFont="1" applyAlignment="1">
      <alignment horizontal="center" vertical="center" wrapText="1"/>
    </xf>
    <xf numFmtId="0" fontId="0" fillId="0" borderId="0" xfId="0" applyAlignment="1">
      <alignment horizontal="center"/>
    </xf>
    <xf numFmtId="0" fontId="25" fillId="0" borderId="0" xfId="0" applyFont="1" applyAlignment="1">
      <alignment horizontal="center" wrapText="1"/>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11" fillId="12" borderId="29" xfId="3" applyFont="1" applyFill="1" applyBorder="1" applyAlignment="1">
      <alignment horizontal="center"/>
    </xf>
    <xf numFmtId="0" fontId="11" fillId="12" borderId="25" xfId="3" applyFont="1" applyFill="1" applyBorder="1" applyAlignment="1">
      <alignment horizontal="center"/>
    </xf>
    <xf numFmtId="0" fontId="11" fillId="12" borderId="26" xfId="3"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8" borderId="35" xfId="0" applyFont="1" applyFill="1" applyBorder="1" applyAlignment="1">
      <alignment horizontal="center"/>
    </xf>
    <xf numFmtId="0" fontId="7" fillId="18" borderId="36"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2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664618</xdr:colOff>
      <xdr:row>1</xdr:row>
      <xdr:rowOff>55564</xdr:rowOff>
    </xdr:from>
    <xdr:to>
      <xdr:col>6</xdr:col>
      <xdr:colOff>690560</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 xmlns:adec="http://schemas.microsoft.com/office/drawing/2017/decorative" val="1"/>
            </a:ext>
          </a:extLst>
        </xdr:cNvPr>
        <xdr:cNvGrpSpPr/>
      </xdr:nvGrpSpPr>
      <xdr:grpSpPr>
        <a:xfrm>
          <a:off x="2432458" y="253684"/>
          <a:ext cx="4658902" cy="670717"/>
          <a:chOff x="2336185" y="239714"/>
          <a:chExt cx="4273551"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699820" y="239714"/>
            <a:ext cx="3570908"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Peterborough V N C Catholic DSB</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77439"/>
          <a:ext cx="8221980" cy="5728335"/>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Measures to help reduce transmission risk in indoor settings</a:t>
            </a:r>
            <a:endParaRPr lang="en-CA" sz="1100">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the Board is taking steps to ensure that the heating, ventilation and air conditioning (HVAC) systems within the schools are in optimum condition.</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Mechanical ventilation is being added to areas that previosuly did not have it.</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Extended hours and maximum fresh air is being brought into the schools where possible</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Where possible all filters have been upgraded to a MERV 13 filter and increased frequency of filter changes</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109009</xdr:rowOff>
    </xdr:from>
    <xdr:to>
      <xdr:col>13</xdr:col>
      <xdr:colOff>542925</xdr:colOff>
      <xdr:row>31</xdr:row>
      <xdr:rowOff>41275</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 xmlns:adec="http://schemas.microsoft.com/office/drawing/2017/decorative" val="1"/>
            </a:ext>
          </a:extLst>
        </xdr:cNvPr>
        <xdr:cNvSpPr/>
      </xdr:nvSpPr>
      <xdr:spPr>
        <a:xfrm>
          <a:off x="313266" y="1337734"/>
          <a:ext cx="9173634" cy="4694766"/>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9873" y="82550"/>
          <a:ext cx="9582787" cy="779359"/>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46566</xdr:colOff>
      <xdr:row>3</xdr:row>
      <xdr:rowOff>213996</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5</xdr:col>
      <xdr:colOff>76199</xdr:colOff>
      <xdr:row>0</xdr:row>
      <xdr:rowOff>123825</xdr:rowOff>
    </xdr:from>
    <xdr:to>
      <xdr:col>9</xdr:col>
      <xdr:colOff>657224</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3228974" y="123825"/>
          <a:ext cx="3476625" cy="43815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Peterborough V N C Catholic DSB</a:t>
          </a:fld>
          <a:endParaRPr lang="en-CA" sz="1800" b="1" cap="small" baseline="0">
            <a:solidFill>
              <a:schemeClr val="bg1"/>
            </a:solidFill>
          </a:endParaRPr>
        </a:p>
      </xdr:txBody>
    </xdr:sp>
    <xdr:clientData/>
  </xdr:twoCellAnchor>
  <xdr:twoCellAnchor>
    <xdr:from>
      <xdr:col>1</xdr:col>
      <xdr:colOff>366528</xdr:colOff>
      <xdr:row>9</xdr:row>
      <xdr:rowOff>158750</xdr:rowOff>
    </xdr:from>
    <xdr:to>
      <xdr:col>7</xdr:col>
      <xdr:colOff>163328</xdr:colOff>
      <xdr:row>13</xdr:row>
      <xdr:rowOff>31750</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 xmlns:adec="http://schemas.microsoft.com/office/drawing/2017/decorative" val="1"/>
            </a:ext>
          </a:extLst>
        </xdr:cNvPr>
        <xdr:cNvGrpSpPr/>
      </xdr:nvGrpSpPr>
      <xdr:grpSpPr>
        <a:xfrm>
          <a:off x="633228" y="1903730"/>
          <a:ext cx="4277360" cy="604520"/>
          <a:chOff x="907315" y="1949450"/>
          <a:chExt cx="3321050"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907315" y="1949450"/>
            <a:ext cx="3321050"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061608" y="2350204"/>
            <a:ext cx="683891" cy="392420"/>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6.66</a:t>
            </a:fld>
            <a:endParaRPr lang="en-CA" sz="1400" b="1">
              <a:solidFill>
                <a:schemeClr val="tx2">
                  <a:lumMod val="50000"/>
                </a:schemeClr>
              </a:solidFill>
            </a:endParaRPr>
          </a:p>
        </xdr:txBody>
      </xdr:sp>
    </xdr:grpSp>
    <xdr:clientData/>
  </xdr:twoCellAnchor>
  <xdr:twoCellAnchor>
    <xdr:from>
      <xdr:col>7</xdr:col>
      <xdr:colOff>454026</xdr:colOff>
      <xdr:row>9</xdr:row>
      <xdr:rowOff>171451</xdr:rowOff>
    </xdr:from>
    <xdr:to>
      <xdr:col>13</xdr:col>
      <xdr:colOff>250626</xdr:colOff>
      <xdr:row>13</xdr:row>
      <xdr:rowOff>44450</xdr:rowOff>
    </xdr:to>
    <xdr:grpSp>
      <xdr:nvGrpSpPr>
        <xdr:cNvPr id="17" name="Group 16">
          <a:extLst>
            <a:ext uri="{FF2B5EF4-FFF2-40B4-BE49-F238E27FC236}">
              <a16:creationId xmlns:a16="http://schemas.microsoft.com/office/drawing/2014/main" id="{ABF965C9-C8AF-4BE0-A0FF-D3F8561085AD}"/>
            </a:ext>
            <a:ext uri="{C183D7F6-B498-43B3-948B-1728B52AA6E4}">
              <adec:decorative xmlns="" xmlns:adec="http://schemas.microsoft.com/office/drawing/2017/decorative" val="1"/>
            </a:ext>
          </a:extLst>
        </xdr:cNvPr>
        <xdr:cNvGrpSpPr/>
      </xdr:nvGrpSpPr>
      <xdr:grpSpPr>
        <a:xfrm>
          <a:off x="5201286" y="1916431"/>
          <a:ext cx="4277160" cy="604519"/>
          <a:chOff x="1014455" y="1974850"/>
          <a:chExt cx="3359817" cy="1083945"/>
        </a:xfrm>
      </xdr:grpSpPr>
      <xdr:sp macro="" textlink="">
        <xdr:nvSpPr>
          <xdr:cNvPr id="18" name="Text Box 2">
            <a:extLst>
              <a:ext uri="{FF2B5EF4-FFF2-40B4-BE49-F238E27FC236}">
                <a16:creationId xmlns:a16="http://schemas.microsoft.com/office/drawing/2014/main" id="{FC04BCAB-912C-48C6-87A2-14CDD1558FAB}"/>
              </a:ext>
            </a:extLst>
          </xdr:cNvPr>
          <xdr:cNvSpPr txBox="1">
            <a:spLocks noChangeArrowheads="1"/>
          </xdr:cNvSpPr>
        </xdr:nvSpPr>
        <xdr:spPr bwMode="auto">
          <a:xfrm>
            <a:off x="1014455" y="1974850"/>
            <a:ext cx="3359817" cy="1083945"/>
          </a:xfrm>
          <a:prstGeom prst="rect">
            <a:avLst/>
          </a:prstGeom>
          <a:solidFill>
            <a:schemeClr val="accent6">
              <a:lumMod val="20000"/>
              <a:lumOff val="80000"/>
            </a:schemeClr>
          </a:solidFill>
          <a:ln w="9525">
            <a:solidFill>
              <a:schemeClr val="accent6">
                <a:lumMod val="50000"/>
              </a:schemeClr>
            </a:solidFill>
            <a:miter lim="800000"/>
            <a:headEnd/>
            <a:tailEnd/>
          </a:ln>
        </xdr:spPr>
        <xdr:txBody>
          <a:bodyPr rot="0" vert="horz" wrap="square" lIns="91440" tIns="45720" rIns="91440" bIns="45720" anchor="ctr" anchorCtr="0">
            <a:noAutofit/>
          </a:bodyPr>
          <a:lstStyle/>
          <a:p>
            <a:pPr algn="l">
              <a:lnSpc>
                <a:spcPct val="107000"/>
              </a:lnSpc>
              <a:spcAft>
                <a:spcPts val="0"/>
              </a:spcAft>
            </a:pP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     Ventilation Funding*            |</a:t>
            </a:r>
          </a:p>
        </xdr:txBody>
      </xdr:sp>
      <xdr:sp macro="" textlink="'4. Board Level Worksheet'!$C$19">
        <xdr:nvSpPr>
          <xdr:cNvPr id="19" name="TextBox 18">
            <a:extLst>
              <a:ext uri="{FF2B5EF4-FFF2-40B4-BE49-F238E27FC236}">
                <a16:creationId xmlns:a16="http://schemas.microsoft.com/office/drawing/2014/main" id="{B3281F93-AC1F-4E38-B11B-C777199D6FA3}"/>
              </a:ext>
            </a:extLst>
          </xdr:cNvPr>
          <xdr:cNvSpPr txBox="1"/>
        </xdr:nvSpPr>
        <xdr:spPr>
          <a:xfrm>
            <a:off x="3330754" y="2318847"/>
            <a:ext cx="615797" cy="452702"/>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F0CC4E4-51C1-48CB-AE2F-3B4205E0AECC}" type="TxLink">
              <a:rPr lang="en-US" sz="1400" b="1" i="0" u="none" strike="noStrike">
                <a:solidFill>
                  <a:srgbClr val="3F3F3F"/>
                </a:solidFill>
                <a:latin typeface="Calibri"/>
                <a:cs typeface="Calibri"/>
              </a:rPr>
              <a:pPr algn="ctr"/>
              <a:t>0.68</a:t>
            </a:fld>
            <a:endParaRPr lang="en-CA" sz="1400" b="1">
              <a:solidFill>
                <a:schemeClr val="accent6">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447675</xdr:colOff>
      <xdr:row>14</xdr:row>
      <xdr:rowOff>171450</xdr:rowOff>
    </xdr:from>
    <xdr:to>
      <xdr:col>7</xdr:col>
      <xdr:colOff>3175</xdr:colOff>
      <xdr:row>17</xdr:row>
      <xdr:rowOff>73027</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 xmlns:adec="http://schemas.microsoft.com/office/drawing/2017/decorative" val="1"/>
            </a:ext>
          </a:extLst>
        </xdr:cNvPr>
        <xdr:cNvGrpSpPr/>
      </xdr:nvGrpSpPr>
      <xdr:grpSpPr>
        <a:xfrm>
          <a:off x="714375" y="2830830"/>
          <a:ext cx="4036060" cy="450217"/>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40</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 xmlns:adec="http://schemas.microsoft.com/office/drawing/2017/decorative" val="1"/>
            </a:ext>
          </a:extLst>
        </xdr:cNvPr>
        <xdr:cNvGrpSpPr/>
      </xdr:nvGrpSpPr>
      <xdr:grpSpPr>
        <a:xfrm>
          <a:off x="5312965" y="2829242"/>
          <a:ext cx="4468890" cy="427140"/>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7</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412750</xdr:colOff>
      <xdr:row>9</xdr:row>
      <xdr:rowOff>50800</xdr:rowOff>
    </xdr:from>
    <xdr:to>
      <xdr:col>3</xdr:col>
      <xdr:colOff>304800</xdr:colOff>
      <xdr:row>10</xdr:row>
      <xdr:rowOff>38099</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660400" y="1831975"/>
          <a:ext cx="1320800" cy="177799"/>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2020-21 School Year</a:t>
          </a:r>
        </a:p>
      </xdr:txBody>
    </xdr:sp>
    <xdr:clientData/>
  </xdr:twoCellAnchor>
  <xdr:twoCellAnchor>
    <xdr:from>
      <xdr:col>7</xdr:col>
      <xdr:colOff>492124</xdr:colOff>
      <xdr:row>9</xdr:row>
      <xdr:rowOff>53975</xdr:rowOff>
    </xdr:from>
    <xdr:to>
      <xdr:col>9</xdr:col>
      <xdr:colOff>419099</xdr:colOff>
      <xdr:row>10</xdr:row>
      <xdr:rowOff>47625</xdr:rowOff>
    </xdr:to>
    <xdr:sp macro="" textlink="">
      <xdr:nvSpPr>
        <xdr:cNvPr id="44" name="TextBox 43">
          <a:extLst>
            <a:ext uri="{FF2B5EF4-FFF2-40B4-BE49-F238E27FC236}">
              <a16:creationId xmlns:a16="http://schemas.microsoft.com/office/drawing/2014/main" id="{436A1530-45ED-4A63-B777-F0A23FFCC0E0}"/>
            </a:ext>
          </a:extLst>
        </xdr:cNvPr>
        <xdr:cNvSpPr txBox="1"/>
      </xdr:nvSpPr>
      <xdr:spPr>
        <a:xfrm>
          <a:off x="5026024" y="1835150"/>
          <a:ext cx="1355725" cy="184150"/>
        </a:xfrm>
        <a:prstGeom prst="rect">
          <a:avLst/>
        </a:prstGeom>
        <a:solidFill>
          <a:srgbClr val="00B050"/>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2021-22 School Year</a:t>
          </a: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38</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 xmlns:adec="http://schemas.microsoft.com/office/drawing/2017/decorative" val="1"/>
            </a:ext>
          </a:extLst>
        </xdr:cNvPr>
        <xdr:cNvGrpSpPr/>
      </xdr:nvGrpSpPr>
      <xdr:grpSpPr>
        <a:xfrm>
          <a:off x="5308156" y="3373645"/>
          <a:ext cx="4348289" cy="443746"/>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38</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626824" y="4842683"/>
          <a:ext cx="6854240" cy="583180"/>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437</a:t>
            </a:fld>
            <a:endParaRPr lang="en-CA" sz="1400" b="1">
              <a:solidFill>
                <a:schemeClr val="bg1"/>
              </a:solidFill>
            </a:endParaRPr>
          </a:p>
        </xdr:txBody>
      </xdr:sp>
    </xdr:grpSp>
    <xdr:clientData/>
  </xdr:twoCellAnchor>
  <xdr:twoCellAnchor>
    <xdr:from>
      <xdr:col>6</xdr:col>
      <xdr:colOff>400050</xdr:colOff>
      <xdr:row>17</xdr:row>
      <xdr:rowOff>171450</xdr:rowOff>
    </xdr:from>
    <xdr:to>
      <xdr:col>7</xdr:col>
      <xdr:colOff>209550</xdr:colOff>
      <xdr:row>19</xdr:row>
      <xdr:rowOff>47625</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276725" y="3495675"/>
          <a:ext cx="533400" cy="257175"/>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100%</a:t>
          </a:fld>
          <a:endParaRPr lang="en-CA" sz="1200" b="1">
            <a:solidFill>
              <a:schemeClr val="tx1"/>
            </a:solidFill>
          </a:endParaRPr>
        </a:p>
      </xdr:txBody>
    </xdr:sp>
    <xdr:clientData/>
  </xdr:twoCellAnchor>
  <xdr:twoCellAnchor>
    <xdr:from>
      <xdr:col>12</xdr:col>
      <xdr:colOff>539749</xdr:colOff>
      <xdr:row>17</xdr:row>
      <xdr:rowOff>149225</xdr:rowOff>
    </xdr:from>
    <xdr:to>
      <xdr:col>13</xdr:col>
      <xdr:colOff>352424</xdr:colOff>
      <xdr:row>19</xdr:row>
      <xdr:rowOff>47625</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59824" y="3473450"/>
          <a:ext cx="5365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100%</a:t>
          </a:fld>
          <a:endParaRPr lang="en-CA"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676275</xdr:colOff>
      <xdr:row>1</xdr:row>
      <xdr:rowOff>638175</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Peterborough V N C Catholic DSB</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id="1" name="Table1" displayName="Table1" ref="A5:K44" totalsRowCount="1" headerRowDxfId="22" dataDxfId="21">
  <autoFilter ref="A5:K43"/>
  <sortState ref="A6:K43">
    <sortCondition ref="A5:A43"/>
  </sortState>
  <tableColumns count="11">
    <tableColumn id="1" name="Name of School Facility"/>
    <tableColumn id="2" name="Building ID"/>
    <tableColumn id="3" name="Type of School Facility Ventilation" dataDxfId="20" totalsRowDxfId="19"/>
    <tableColumn id="4" name="Ventilation assessed " dataDxfId="18" totalsRowDxfId="17"/>
    <tableColumn id="5" name="Running ventilation systems longer" dataDxfId="16" totalsRowDxfId="15"/>
    <tableColumn id="6" name="Higher grade filters installed" dataDxfId="14" totalsRowDxfId="13"/>
    <tableColumn id="7" name="Increased frequency of filter changes" dataDxfId="12" totalsRowDxfId="11"/>
    <tableColumn id="8" name="Increased fresh air intake (windows and/or mechanical ventilation systems)" dataDxfId="10" totalsRowDxfId="9"/>
    <tableColumn id="10" name="HEPA units deployed in portables, as needed " dataDxfId="8" totalsRowDxfId="7"/>
    <tableColumn id="11" name="Standalone HEPA filter units in place" dataDxfId="6" totalsRowDxfId="5"/>
    <tableColumn id="12" name="Board ID" dataDxfId="4" totalsRowDxfId="3"/>
  </tableColumns>
  <tableStyleInfo name="TableStyleMedium2" showFirstColumn="0" showLastColumn="0" showRowStripes="0" showColumnStripes="0"/>
</table>
</file>

<file path=xl/tables/table2.xml><?xml version="1.0" encoding="utf-8"?>
<table xmlns="http://schemas.openxmlformats.org/spreadsheetml/2006/main" id="3" name="HVAC_Type" displayName="HVAC_Type" ref="AB2:AB5" totalsRowShown="0" headerRowDxfId="2" dataDxfId="1">
  <autoFilter ref="AB2:AB5"/>
  <tableColumns count="1">
    <tableColumn id="1"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I73"/>
  <sheetViews>
    <sheetView showGridLines="0" showRowColHeaders="0" tabSelected="1" topLeftCell="A12" zoomScaleNormal="100" workbookViewId="0">
      <selection activeCell="B7" sqref="B7"/>
    </sheetView>
  </sheetViews>
  <sheetFormatPr defaultColWidth="0" defaultRowHeight="14.4" zeroHeight="1" x14ac:dyDescent="0.3"/>
  <cols>
    <col min="1" max="1" width="8.88671875" customWidth="1"/>
    <col min="2" max="8" width="16.88671875" customWidth="1"/>
    <col min="9" max="9" width="8.88671875" customWidth="1"/>
    <col min="10" max="16384" width="8.88671875" hidden="1"/>
  </cols>
  <sheetData>
    <row r="1" spans="1:8" ht="15.6" x14ac:dyDescent="0.3">
      <c r="A1" s="70" t="s">
        <v>131</v>
      </c>
    </row>
    <row r="2" spans="1:8" ht="60.75" customHeight="1" x14ac:dyDescent="0.3">
      <c r="B2" s="104"/>
      <c r="C2" s="104"/>
      <c r="D2" s="104"/>
      <c r="E2" s="104"/>
      <c r="F2" s="104"/>
      <c r="G2" s="104"/>
      <c r="H2" s="104"/>
    </row>
    <row r="3" spans="1:8" ht="15" customHeight="1" x14ac:dyDescent="0.3">
      <c r="A3" s="66"/>
    </row>
    <row r="4" spans="1:8" ht="39.9" customHeight="1" x14ac:dyDescent="0.3">
      <c r="B4" s="105" t="s">
        <v>230</v>
      </c>
      <c r="C4" s="105"/>
      <c r="D4" s="105"/>
      <c r="E4" s="105"/>
      <c r="F4" s="105"/>
      <c r="G4" s="105"/>
      <c r="H4" s="105"/>
    </row>
    <row r="5" spans="1:8" ht="39.9" customHeight="1" x14ac:dyDescent="0.3">
      <c r="B5" s="105"/>
      <c r="C5" s="105"/>
      <c r="D5" s="105"/>
      <c r="E5" s="105"/>
      <c r="F5" s="105"/>
      <c r="G5" s="105"/>
      <c r="H5" s="105"/>
    </row>
    <row r="6" spans="1:8" ht="5.0999999999999996" customHeight="1" x14ac:dyDescent="0.3"/>
    <row r="7" spans="1:8" ht="45.9" customHeight="1" x14ac:dyDescent="0.3">
      <c r="A7" s="67"/>
      <c r="B7" s="68"/>
      <c r="C7" s="106"/>
      <c r="D7" s="106"/>
      <c r="E7" s="106"/>
      <c r="F7" s="106"/>
      <c r="G7" s="106"/>
    </row>
    <row r="8" spans="1:8" x14ac:dyDescent="0.3">
      <c r="A8" s="68"/>
      <c r="B8" s="68"/>
    </row>
    <row r="9" spans="1:8" x14ac:dyDescent="0.3">
      <c r="A9" s="68"/>
      <c r="B9" s="68"/>
    </row>
    <row r="10" spans="1:8" x14ac:dyDescent="0.3">
      <c r="A10" s="68"/>
      <c r="B10" s="68"/>
    </row>
    <row r="11" spans="1:8" x14ac:dyDescent="0.3">
      <c r="A11" s="67"/>
      <c r="B11" s="68"/>
    </row>
    <row r="12" spans="1:8" x14ac:dyDescent="0.3">
      <c r="A12" s="68"/>
      <c r="B12" s="68"/>
    </row>
    <row r="13" spans="1:8" x14ac:dyDescent="0.3">
      <c r="A13" s="68"/>
      <c r="B13" s="68"/>
    </row>
    <row r="14" spans="1:8" x14ac:dyDescent="0.3">
      <c r="A14" s="68"/>
      <c r="B14" s="68"/>
    </row>
    <row r="15" spans="1:8" x14ac:dyDescent="0.3">
      <c r="A15" s="68"/>
      <c r="B15" s="68"/>
    </row>
    <row r="16" spans="1:8"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sheetData>
  <sheetProtection algorithmName="SHA-512" hashValue="5UhzgNNcdfC+PRmOAgNFzMCDZC5h34xgSW1HOB7gzzpvW25GcnF/69bWqnyxTD1mVjnEZwQmatFhCBjj6XqHBA==" saltValue="GpgVhj0tkh/igDlLhQ2aMw==" spinCount="100000" sheet="1" objects="1"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499984740745262"/>
    <pageSetUpPr fitToPage="1"/>
  </sheetPr>
  <dimension ref="A1:XFC41"/>
  <sheetViews>
    <sheetView zoomScaleNormal="100" workbookViewId="0">
      <selection activeCell="A2" sqref="A2:B32"/>
    </sheetView>
  </sheetViews>
  <sheetFormatPr defaultColWidth="0" defaultRowHeight="14.4" zeroHeight="1" x14ac:dyDescent="0.3"/>
  <cols>
    <col min="1" max="1" width="3.88671875" style="1" customWidth="1"/>
    <col min="2" max="13" width="10.88671875" style="1" customWidth="1"/>
    <col min="14" max="14" width="9.109375" style="1" customWidth="1"/>
    <col min="15" max="15" width="3.88671875" style="1" customWidth="1"/>
    <col min="16" max="5704" width="0" style="1" hidden="1" customWidth="1"/>
    <col min="5705" max="16383" width="8.88671875" style="1" hidden="1"/>
    <col min="16384" max="16384" width="8.109375" style="1" hidden="1"/>
  </cols>
  <sheetData>
    <row r="1" spans="1:2" ht="15.6" x14ac:dyDescent="0.3">
      <c r="A1" s="70" t="s">
        <v>149</v>
      </c>
    </row>
    <row r="2" spans="1:2" ht="15.6" x14ac:dyDescent="0.3">
      <c r="A2" s="69"/>
    </row>
    <row r="3" spans="1:2" x14ac:dyDescent="0.3"/>
    <row r="4" spans="1:2" ht="20.25" customHeight="1" x14ac:dyDescent="0.3"/>
    <row r="5" spans="1:2" x14ac:dyDescent="0.3">
      <c r="A5" s="2"/>
      <c r="B5" s="2"/>
    </row>
    <row r="6" spans="1:2" x14ac:dyDescent="0.3">
      <c r="A6" s="2"/>
      <c r="B6" s="2"/>
    </row>
    <row r="7" spans="1:2" x14ac:dyDescent="0.3">
      <c r="A7" s="2"/>
      <c r="B7" s="2"/>
    </row>
    <row r="8" spans="1:2" x14ac:dyDescent="0.3">
      <c r="A8" s="2"/>
      <c r="B8" s="2"/>
    </row>
    <row r="9" spans="1:2" x14ac:dyDescent="0.3">
      <c r="A9" s="2"/>
      <c r="B9" s="2"/>
    </row>
    <row r="10" spans="1:2" x14ac:dyDescent="0.3">
      <c r="A10" s="2"/>
      <c r="B10" s="2"/>
    </row>
    <row r="11" spans="1:2" x14ac:dyDescent="0.3">
      <c r="A11" s="2"/>
      <c r="B11" s="2"/>
    </row>
    <row r="12" spans="1:2" x14ac:dyDescent="0.3">
      <c r="A12" s="2"/>
      <c r="B12" s="2"/>
    </row>
    <row r="13" spans="1:2" x14ac:dyDescent="0.3">
      <c r="A13" s="2"/>
      <c r="B13" s="2"/>
    </row>
    <row r="14" spans="1:2" x14ac:dyDescent="0.3"/>
    <row r="15" spans="1:2" x14ac:dyDescent="0.3"/>
    <row r="16" spans="1:2"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spans="2:14" ht="27.75" hidden="1" customHeight="1" x14ac:dyDescent="0.3">
      <c r="B33" s="107"/>
      <c r="C33" s="107"/>
      <c r="D33" s="107"/>
      <c r="E33" s="107"/>
      <c r="F33" s="107"/>
      <c r="G33" s="107"/>
      <c r="H33" s="107"/>
      <c r="I33" s="107"/>
      <c r="J33" s="107"/>
      <c r="K33" s="107"/>
      <c r="L33" s="107"/>
      <c r="M33" s="107"/>
      <c r="N33" s="107"/>
    </row>
    <row r="34" spans="2:14" hidden="1" x14ac:dyDescent="0.3"/>
    <row r="35" spans="2:14" hidden="1" x14ac:dyDescent="0.3"/>
    <row r="36" spans="2:14" hidden="1" x14ac:dyDescent="0.3"/>
    <row r="37" spans="2:14" hidden="1" x14ac:dyDescent="0.3"/>
    <row r="38" spans="2:14" hidden="1" x14ac:dyDescent="0.3"/>
    <row r="39" spans="2:14" hidden="1" x14ac:dyDescent="0.3"/>
    <row r="40" spans="2:14" hidden="1" x14ac:dyDescent="0.3"/>
    <row r="41" spans="2:14" hidden="1" x14ac:dyDescent="0.3"/>
  </sheetData>
  <sheetProtection algorithmName="SHA-512" hashValue="f24IRHWfjivTVXic6ZM9B3BI+JVSno/yB5TZVjhF6/ADkRyU2PO824N8o4FoPySay0WJicWx2KUgxFsUBtKmOg==" saltValue="cy6FS6af4Id9UIYjI/CgFQ==" spinCount="100000" sheet="1" objects="1" scenarios="1" selectLockedCells="1" selectUnlockedCell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XFC26"/>
  <sheetViews>
    <sheetView showGridLines="0" showRowColHeaders="0" zoomScaleNormal="100" workbookViewId="0">
      <selection activeCell="D5" sqref="D5"/>
    </sheetView>
  </sheetViews>
  <sheetFormatPr defaultColWidth="0" defaultRowHeight="14.4" zeroHeight="1" x14ac:dyDescent="0.3"/>
  <cols>
    <col min="1" max="1" width="3.88671875" style="1" customWidth="1"/>
    <col min="2" max="3" width="15.5546875" style="1" customWidth="1"/>
    <col min="4" max="4" width="36.88671875" style="1" customWidth="1"/>
    <col min="5" max="5" width="21.44140625" style="1" customWidth="1"/>
    <col min="6" max="6" width="12.6640625" style="1" customWidth="1"/>
    <col min="7" max="7" width="6.44140625" style="1" customWidth="1"/>
    <col min="8" max="8" width="3.88671875" style="2" hidden="1"/>
    <col min="9" max="9" width="3.5546875" style="2" hidden="1"/>
    <col min="10" max="10" width="19.44140625" style="2" hidden="1"/>
    <col min="11" max="16380" width="6.109375" style="1" hidden="1"/>
    <col min="16381" max="16381" width="4.109375" style="1" hidden="1"/>
    <col min="16382" max="16382" width="3.88671875" style="1" hidden="1"/>
    <col min="16383" max="16383" width="6.44140625" style="1" hidden="1"/>
    <col min="16384" max="16384" width="6.109375" style="1" hidden="1"/>
  </cols>
  <sheetData>
    <row r="1" spans="1:9" ht="15.6" x14ac:dyDescent="0.3">
      <c r="A1" s="70" t="s">
        <v>150</v>
      </c>
    </row>
    <row r="2" spans="1:9" s="2" customFormat="1" ht="53.1" customHeight="1" x14ac:dyDescent="0.3">
      <c r="A2" s="69"/>
      <c r="B2" s="112"/>
      <c r="C2" s="112"/>
      <c r="D2" s="112"/>
      <c r="E2" s="112"/>
      <c r="F2" s="112"/>
    </row>
    <row r="3" spans="1:9" s="2" customFormat="1" ht="12.9" customHeight="1" x14ac:dyDescent="0.3">
      <c r="A3" s="1"/>
      <c r="B3" s="1"/>
      <c r="C3" s="1"/>
      <c r="D3" s="1"/>
      <c r="E3" s="1"/>
      <c r="F3" s="1"/>
    </row>
    <row r="4" spans="1:9" s="2" customFormat="1" ht="12.9" customHeight="1" x14ac:dyDescent="0.3">
      <c r="A4" s="1"/>
      <c r="B4" s="1"/>
      <c r="C4" s="1"/>
      <c r="D4" s="1"/>
      <c r="E4" s="1"/>
      <c r="F4" s="1"/>
    </row>
    <row r="5" spans="1:9" s="2" customFormat="1" ht="24.9" customHeight="1" x14ac:dyDescent="0.3">
      <c r="A5" s="1"/>
      <c r="B5" s="113" t="s">
        <v>1</v>
      </c>
      <c r="C5" s="114"/>
      <c r="D5" s="101" t="s">
        <v>186</v>
      </c>
      <c r="E5" s="3"/>
      <c r="F5" s="4"/>
      <c r="H5" s="12"/>
    </row>
    <row r="6" spans="1:9" s="2" customFormat="1" ht="6.75" customHeight="1" x14ac:dyDescent="0.3">
      <c r="A6" s="1"/>
      <c r="B6" s="1"/>
      <c r="C6" s="1"/>
      <c r="D6" s="1"/>
      <c r="E6" s="1"/>
      <c r="F6" s="1"/>
    </row>
    <row r="7" spans="1:9" s="2" customFormat="1" ht="24.9" customHeight="1" x14ac:dyDescent="0.3">
      <c r="A7" s="1"/>
      <c r="B7" s="6" t="s">
        <v>229</v>
      </c>
      <c r="C7" s="7"/>
      <c r="D7" s="5" t="str">
        <f>INDEX(Table1[Type of School Facility Ventilation],MATCH('3. School Dashboard'!D5,Table1[Name of School Facility],0),1)</f>
        <v>Mechanical Ventilation</v>
      </c>
      <c r="E7" s="18"/>
      <c r="F7" s="9"/>
    </row>
    <row r="8" spans="1:9" s="2" customFormat="1" ht="12.6" customHeight="1" x14ac:dyDescent="0.3">
      <c r="A8" s="1"/>
      <c r="B8" s="1"/>
      <c r="C8" s="1"/>
      <c r="D8" s="1"/>
      <c r="E8" s="1"/>
      <c r="F8" s="1"/>
    </row>
    <row r="9" spans="1:9" s="2" customFormat="1" ht="27" customHeight="1" x14ac:dyDescent="0.3">
      <c r="A9" s="1"/>
      <c r="B9" s="113" t="s">
        <v>233</v>
      </c>
      <c r="C9" s="114"/>
      <c r="D9" s="114"/>
      <c r="E9" s="114"/>
      <c r="F9" s="115"/>
    </row>
    <row r="10" spans="1:9" s="2" customFormat="1" ht="18" customHeight="1" x14ac:dyDescent="0.3">
      <c r="A10" s="1"/>
      <c r="B10" s="116" t="s">
        <v>146</v>
      </c>
      <c r="C10" s="117"/>
      <c r="D10" s="117"/>
      <c r="E10" s="46" t="str">
        <f>IF(AND(I10="NA", $D$7="Non-Mechanical Ventilation (Natural Ventilation / Exhaust Only)"),"Not Applicable", "")</f>
        <v/>
      </c>
      <c r="F10" s="8">
        <f>IF(I10="NA",-1,IF(I10="Yes",1,0))</f>
        <v>1</v>
      </c>
      <c r="I10" s="45" t="str">
        <f>INDEX(Table1[[Ventilation assessed ]],MATCH('3. School Dashboard'!$D$5,Table1[Name of School Facility],0))</f>
        <v>Yes</v>
      </c>
    </row>
    <row r="11" spans="1:9" s="2" customFormat="1" ht="18" customHeight="1" x14ac:dyDescent="0.3">
      <c r="A11" s="1"/>
      <c r="B11" s="116" t="s">
        <v>142</v>
      </c>
      <c r="C11" s="117"/>
      <c r="D11" s="117"/>
      <c r="E11" s="46" t="str">
        <f>IF(AND(I11="NA", $D$7="Non-Mechanical Ventilation (Natural Ventilation / Exhaust Only)"),"Not Applicable", "")</f>
        <v/>
      </c>
      <c r="F11" s="8">
        <f>IF($I11="NA",-1,IF(I11="Yes",1,0))</f>
        <v>1</v>
      </c>
      <c r="I11" s="45" t="str">
        <f>INDEX(Table1[Running ventilation systems longer],MATCH('3. School Dashboard'!$D$5,Table1[Name of School Facility],0))</f>
        <v>Yes</v>
      </c>
    </row>
    <row r="12" spans="1:9" s="2" customFormat="1" ht="18" customHeight="1" x14ac:dyDescent="0.3">
      <c r="A12" s="1"/>
      <c r="B12" s="110" t="s">
        <v>7</v>
      </c>
      <c r="C12" s="111"/>
      <c r="D12" s="111"/>
      <c r="E12" s="46" t="str">
        <f>IF(AND(I12="NA", $D$7="Non-Mechanical Ventilation (Natural Ventilation / Exhaust Only)"),"Not Applicable", "")</f>
        <v/>
      </c>
      <c r="F12" s="8">
        <f>IF($I12="NA",-1,IF(I12="Yes",1,0))</f>
        <v>1</v>
      </c>
      <c r="I12" s="45" t="str">
        <f>INDEX(Table1[Higher grade filters installed],MATCH('3. School Dashboard'!$D$5,Table1[Name of School Facility],0))</f>
        <v>Yes</v>
      </c>
    </row>
    <row r="13" spans="1:9" s="2" customFormat="1" ht="18" customHeight="1" x14ac:dyDescent="0.3">
      <c r="A13" s="1"/>
      <c r="B13" s="110" t="s">
        <v>231</v>
      </c>
      <c r="C13" s="111"/>
      <c r="D13" s="111"/>
      <c r="E13" s="46" t="str">
        <f>IF(AND(I13="NA", $D$7="Non-Mechanical Ventilation (Natural Ventilation / Exhaust Only)"),"Not Applicable", "")</f>
        <v/>
      </c>
      <c r="F13" s="8">
        <f>IF(I13="NA",-1,IF(I13="Yes",1,0))</f>
        <v>1</v>
      </c>
      <c r="I13" s="45" t="str">
        <f>INDEX(Table1[Increased frequency of filter changes],MATCH('3. School Dashboard'!$D$5,Table1[Name of School Facility],0))</f>
        <v>Yes</v>
      </c>
    </row>
    <row r="14" spans="1:9" ht="18" customHeight="1" x14ac:dyDescent="0.3">
      <c r="B14" s="110" t="s">
        <v>232</v>
      </c>
      <c r="C14" s="111"/>
      <c r="D14" s="111"/>
      <c r="E14" s="46" t="str">
        <f>IF(AND(I14="NA", $D$7="Non-Mechanical Ventilation (Natural Ventilation / Exhaust Only)"),"Not Applicable", "")</f>
        <v/>
      </c>
      <c r="F14" s="8">
        <f>IF(I14="NA",-1,IF(I14="Yes",1,0))</f>
        <v>1</v>
      </c>
      <c r="G14" s="10"/>
      <c r="I14" s="45" t="str">
        <f>INDEX(Table1[Increased fresh air intake (windows and/or mechanical ventilation systems)],MATCH('3. School Dashboard'!$D$5,Table1[Name of School Facility],0))</f>
        <v>Yes</v>
      </c>
    </row>
    <row r="15" spans="1:9" ht="18" customHeight="1" x14ac:dyDescent="0.3">
      <c r="B15" s="110" t="s">
        <v>236</v>
      </c>
      <c r="C15" s="111"/>
      <c r="D15" s="111"/>
      <c r="E15" s="46" t="str">
        <f>IF(I15="NA", "Not Applicable", "")</f>
        <v>Not Applicable</v>
      </c>
      <c r="F15" s="80">
        <f>IF(I15="NA",-1,IF(I15="Yes",1,0))</f>
        <v>-1</v>
      </c>
      <c r="G15" s="10"/>
      <c r="I15" s="45" t="str">
        <f>INDEX(Table1[HEPA units deployed in portables, as needed ],MATCH('3. School Dashboard'!$D$5,Table1[Name of School Facility],0))</f>
        <v>NA</v>
      </c>
    </row>
    <row r="16" spans="1:9" ht="18" customHeight="1" x14ac:dyDescent="0.3">
      <c r="B16" s="108" t="s">
        <v>8</v>
      </c>
      <c r="C16" s="109"/>
      <c r="D16" s="109"/>
      <c r="E16" s="109"/>
      <c r="F16" s="83">
        <f>INDEX(Table1[Standalone HEPA filter units in place],MATCH('3. School Dashboard'!$D$5,Table1[Name of School Facility],0))</f>
        <v>13</v>
      </c>
      <c r="G16" s="11"/>
      <c r="I16" s="45">
        <f>INDEX(Table1[Standalone HEPA filter units in place],MATCH('3. School Dashboard'!$D$5,Table1[Name of School Facility],0))</f>
        <v>13</v>
      </c>
    </row>
    <row r="17" spans="2:2" ht="27" customHeight="1" x14ac:dyDescent="0.3">
      <c r="B17" s="89" t="s">
        <v>234</v>
      </c>
    </row>
    <row r="18" spans="2:2" x14ac:dyDescent="0.3">
      <c r="B18" s="90" t="s">
        <v>235</v>
      </c>
    </row>
    <row r="19" spans="2:2" hidden="1" x14ac:dyDescent="0.3"/>
    <row r="20" spans="2:2" hidden="1" x14ac:dyDescent="0.3"/>
    <row r="21" spans="2:2" hidden="1" x14ac:dyDescent="0.3"/>
    <row r="22" spans="2:2" hidden="1" x14ac:dyDescent="0.3"/>
    <row r="23" spans="2:2" hidden="1" x14ac:dyDescent="0.3"/>
    <row r="24" spans="2:2" hidden="1" x14ac:dyDescent="0.3"/>
    <row r="25" spans="2:2" hidden="1" x14ac:dyDescent="0.3"/>
    <row r="26" spans="2:2" ht="3.9" hidden="1" customHeight="1" x14ac:dyDescent="0.3"/>
  </sheetData>
  <sheetProtection sheet="1" selectLockedCells="1"/>
  <mergeCells count="10">
    <mergeCell ref="B2:F2"/>
    <mergeCell ref="B5:C5"/>
    <mergeCell ref="B9:F9"/>
    <mergeCell ref="B10:D10"/>
    <mergeCell ref="B11:D11"/>
    <mergeCell ref="B16:E16"/>
    <mergeCell ref="B12:D12"/>
    <mergeCell ref="B13:D13"/>
    <mergeCell ref="B14:D14"/>
    <mergeCell ref="B15:D15"/>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79998168889431442"/>
    <pageSetUpPr fitToPage="1"/>
  </sheetPr>
  <dimension ref="A1:R28"/>
  <sheetViews>
    <sheetView topLeftCell="A17" zoomScaleNormal="100" workbookViewId="0">
      <selection activeCell="C18" sqref="C18:C19"/>
    </sheetView>
  </sheetViews>
  <sheetFormatPr defaultRowHeight="14.4" x14ac:dyDescent="0.3"/>
  <cols>
    <col min="1" max="1" width="6.109375" style="35" customWidth="1"/>
    <col min="2" max="2" width="62.44140625" style="21" customWidth="1"/>
    <col min="3" max="3" width="57.88671875" customWidth="1"/>
    <col min="4" max="4" width="14" customWidth="1"/>
    <col min="5" max="17" width="15.88671875" customWidth="1"/>
  </cols>
  <sheetData>
    <row r="1" spans="1:18" ht="16.2" thickBot="1" x14ac:dyDescent="0.35">
      <c r="A1" s="71" t="s">
        <v>132</v>
      </c>
      <c r="B1" s="33" t="s">
        <v>114</v>
      </c>
      <c r="C1" s="34" t="s">
        <v>115</v>
      </c>
    </row>
    <row r="2" spans="1:18" ht="18.600000000000001" thickBot="1" x14ac:dyDescent="0.4">
      <c r="A2" s="17"/>
      <c r="B2" s="20"/>
      <c r="C2" s="13"/>
      <c r="F2" s="127" t="s">
        <v>254</v>
      </c>
      <c r="G2" s="128"/>
    </row>
    <row r="3" spans="1:18" x14ac:dyDescent="0.3">
      <c r="A3" s="23"/>
      <c r="B3" s="24" t="s">
        <v>118</v>
      </c>
      <c r="C3" s="25"/>
      <c r="F3" s="97"/>
      <c r="G3" s="98" t="s">
        <v>256</v>
      </c>
    </row>
    <row r="4" spans="1:18" ht="15" thickBot="1" x14ac:dyDescent="0.35">
      <c r="A4" s="17"/>
      <c r="B4" s="20"/>
      <c r="F4" s="99"/>
      <c r="G4" s="100" t="s">
        <v>255</v>
      </c>
    </row>
    <row r="5" spans="1:18" x14ac:dyDescent="0.3">
      <c r="A5" s="17">
        <v>1</v>
      </c>
      <c r="B5" s="20" t="s">
        <v>9</v>
      </c>
      <c r="C5" s="22" t="s">
        <v>95</v>
      </c>
      <c r="D5" s="65" t="s">
        <v>252</v>
      </c>
      <c r="E5" s="81"/>
    </row>
    <row r="6" spans="1:18" x14ac:dyDescent="0.3">
      <c r="B6" s="20"/>
    </row>
    <row r="7" spans="1:18" x14ac:dyDescent="0.3">
      <c r="A7" s="17">
        <v>2</v>
      </c>
      <c r="B7" s="20" t="s">
        <v>113</v>
      </c>
    </row>
    <row r="8" spans="1:18" ht="43.2" x14ac:dyDescent="0.3">
      <c r="A8" s="55">
        <v>2.1</v>
      </c>
      <c r="C8" s="102" t="s">
        <v>257</v>
      </c>
      <c r="D8" s="65" t="s">
        <v>248</v>
      </c>
    </row>
    <row r="9" spans="1:18" ht="28.8" x14ac:dyDescent="0.3">
      <c r="A9" s="62">
        <v>2.2000000000000002</v>
      </c>
      <c r="C9" s="82" t="s">
        <v>259</v>
      </c>
      <c r="D9" s="65" t="s">
        <v>248</v>
      </c>
    </row>
    <row r="10" spans="1:18" ht="28.8" x14ac:dyDescent="0.3">
      <c r="A10" s="62">
        <v>2.2999999999999998</v>
      </c>
      <c r="C10" s="82" t="s">
        <v>258</v>
      </c>
      <c r="D10" s="65" t="s">
        <v>248</v>
      </c>
    </row>
    <row r="11" spans="1:18" ht="28.8" x14ac:dyDescent="0.3">
      <c r="A11" s="62">
        <v>2.4</v>
      </c>
      <c r="C11" s="82" t="s">
        <v>260</v>
      </c>
      <c r="D11" s="65" t="s">
        <v>248</v>
      </c>
    </row>
    <row r="12" spans="1:18" x14ac:dyDescent="0.3">
      <c r="A12" s="17"/>
      <c r="B12" s="20"/>
    </row>
    <row r="13" spans="1:18" x14ac:dyDescent="0.3">
      <c r="A13" s="23"/>
      <c r="B13" s="24" t="s">
        <v>119</v>
      </c>
      <c r="C13" s="25"/>
    </row>
    <row r="14" spans="1:18" ht="15" thickBot="1" x14ac:dyDescent="0.35">
      <c r="A14" s="17"/>
      <c r="B14" s="20"/>
      <c r="R14" s="47"/>
    </row>
    <row r="15" spans="1:18" ht="15" thickBot="1" x14ac:dyDescent="0.35">
      <c r="A15" s="50">
        <v>3</v>
      </c>
      <c r="B15" s="49" t="s">
        <v>117</v>
      </c>
      <c r="C15" s="48"/>
      <c r="E15" s="118" t="s">
        <v>130</v>
      </c>
      <c r="F15" s="119"/>
      <c r="G15" s="119"/>
      <c r="H15" s="119"/>
      <c r="I15" s="119"/>
      <c r="J15" s="119"/>
      <c r="K15" s="119"/>
      <c r="L15" s="119"/>
      <c r="M15" s="119"/>
      <c r="N15" s="119"/>
      <c r="O15" s="119"/>
      <c r="P15" s="119"/>
      <c r="Q15" s="120"/>
    </row>
    <row r="16" spans="1:18" x14ac:dyDescent="0.3">
      <c r="E16" s="121" t="s">
        <v>124</v>
      </c>
      <c r="F16" s="122"/>
      <c r="G16" s="122"/>
      <c r="H16" s="122"/>
      <c r="I16" s="122"/>
      <c r="J16" s="123"/>
      <c r="K16" s="124" t="s">
        <v>125</v>
      </c>
      <c r="L16" s="125"/>
      <c r="M16" s="125"/>
      <c r="N16" s="125"/>
      <c r="O16" s="125"/>
      <c r="P16" s="125"/>
      <c r="Q16" s="126"/>
    </row>
    <row r="17" spans="1:17" ht="57.6" x14ac:dyDescent="0.3">
      <c r="C17" s="65" t="s">
        <v>253</v>
      </c>
      <c r="E17" s="58" t="s">
        <v>127</v>
      </c>
      <c r="F17" s="59" t="s">
        <v>127</v>
      </c>
      <c r="G17" s="91" t="s">
        <v>241</v>
      </c>
      <c r="H17" s="91" t="s">
        <v>243</v>
      </c>
      <c r="I17" s="91" t="s">
        <v>242</v>
      </c>
      <c r="J17" s="92" t="s">
        <v>244</v>
      </c>
      <c r="K17" s="64" t="s">
        <v>129</v>
      </c>
      <c r="L17" s="60" t="s">
        <v>126</v>
      </c>
      <c r="M17" s="76" t="s">
        <v>140</v>
      </c>
      <c r="N17" s="91" t="s">
        <v>243</v>
      </c>
      <c r="O17" s="91" t="s">
        <v>242</v>
      </c>
      <c r="P17" s="91" t="s">
        <v>241</v>
      </c>
      <c r="Q17" s="92" t="s">
        <v>244</v>
      </c>
    </row>
    <row r="18" spans="1:17" ht="30" customHeight="1" x14ac:dyDescent="0.3">
      <c r="A18" s="61">
        <v>3.1</v>
      </c>
      <c r="B18" s="20" t="s">
        <v>240</v>
      </c>
      <c r="C18" s="103">
        <f>SUM(E18:J18)/1000000</f>
        <v>6.6603500000000002</v>
      </c>
      <c r="D18" s="65"/>
      <c r="E18" s="93">
        <f>INDEX('Funding Tables'!$Q$3:$Q$78,MATCH('4. Board Level Worksheet'!$C$5,'Funding Tables'!$C$3:$C$78,0))*1000000</f>
        <v>367900</v>
      </c>
      <c r="F18" s="93">
        <f>INDEX('Funding Tables'!$R$3:$R$78,MATCH('4. Board Level Worksheet'!$C$5,'Funding Tables'!$C$3:$C$78,0))*1000000</f>
        <v>367900</v>
      </c>
      <c r="G18" s="94">
        <v>5324550</v>
      </c>
      <c r="H18" s="94">
        <v>600000</v>
      </c>
      <c r="I18" s="94">
        <v>0</v>
      </c>
      <c r="J18" s="94">
        <v>0</v>
      </c>
      <c r="K18" s="56"/>
      <c r="L18" s="51"/>
      <c r="M18" s="51"/>
      <c r="N18" s="51"/>
      <c r="O18" s="51"/>
      <c r="P18" s="51"/>
      <c r="Q18" s="52"/>
    </row>
    <row r="19" spans="1:17" ht="30" customHeight="1" thickBot="1" x14ac:dyDescent="0.35">
      <c r="A19" s="61">
        <v>3.2</v>
      </c>
      <c r="B19" s="20" t="s">
        <v>116</v>
      </c>
      <c r="C19" s="103">
        <f>SUM(K19:Q19)/1000000</f>
        <v>0.68230800000000003</v>
      </c>
      <c r="D19" s="65"/>
      <c r="E19" s="53"/>
      <c r="F19" s="54"/>
      <c r="G19" s="54"/>
      <c r="H19" s="54"/>
      <c r="I19" s="54"/>
      <c r="J19" s="57"/>
      <c r="K19" s="95">
        <f>INDEX('Funding Tables'!$S$3:$S$78,MATCH('4. Board Level Worksheet'!$C$5,'Funding Tables'!$C$3:$C$78,0))*1000000</f>
        <v>211308</v>
      </c>
      <c r="L19" s="95">
        <f>INDEX('Funding Tables'!$T$3:$T$78,MATCH('4. Board Level Worksheet'!$C$5,'Funding Tables'!$C$3:$C$78,0))*1000000</f>
        <v>32000</v>
      </c>
      <c r="M19" s="95">
        <f>INDEX('Funding Tables'!$V$3:$V$78,MATCH('4. Board Level Worksheet'!$C$5,'Funding Tables'!$C$3:$C$78,0))*1000000</f>
        <v>39000</v>
      </c>
      <c r="N19" s="94">
        <v>400000</v>
      </c>
      <c r="O19" s="94">
        <v>0</v>
      </c>
      <c r="P19" s="94">
        <v>0</v>
      </c>
      <c r="Q19" s="94">
        <v>0</v>
      </c>
    </row>
    <row r="21" spans="1:17" x14ac:dyDescent="0.3">
      <c r="A21" s="17">
        <v>3.3</v>
      </c>
      <c r="B21" s="63" t="s">
        <v>128</v>
      </c>
      <c r="C21" s="26">
        <v>40</v>
      </c>
      <c r="D21" s="65" t="s">
        <v>248</v>
      </c>
    </row>
    <row r="22" spans="1:17" x14ac:dyDescent="0.3">
      <c r="A22" s="17">
        <v>3.4</v>
      </c>
      <c r="B22" s="63" t="s">
        <v>147</v>
      </c>
      <c r="C22" s="26">
        <v>38</v>
      </c>
      <c r="D22" s="65" t="s">
        <v>248</v>
      </c>
    </row>
    <row r="23" spans="1:17" x14ac:dyDescent="0.3">
      <c r="A23" s="17">
        <v>3.5</v>
      </c>
      <c r="B23" s="63" t="s">
        <v>250</v>
      </c>
      <c r="C23" s="87">
        <f>IFERROR(C22/ROWS(Table1[Name of School Facility]),"")</f>
        <v>1</v>
      </c>
      <c r="D23" s="65" t="s">
        <v>249</v>
      </c>
    </row>
    <row r="24" spans="1:17" x14ac:dyDescent="0.3">
      <c r="A24" s="17">
        <v>3.6</v>
      </c>
      <c r="B24" s="63" t="s">
        <v>246</v>
      </c>
      <c r="C24" s="26">
        <v>7</v>
      </c>
      <c r="D24" s="65" t="s">
        <v>248</v>
      </c>
    </row>
    <row r="25" spans="1:17" x14ac:dyDescent="0.3">
      <c r="A25" s="17">
        <v>3.7</v>
      </c>
      <c r="B25" s="63" t="s">
        <v>228</v>
      </c>
      <c r="C25" s="26">
        <v>38</v>
      </c>
      <c r="D25" s="65" t="s">
        <v>248</v>
      </c>
    </row>
    <row r="26" spans="1:17" x14ac:dyDescent="0.3">
      <c r="A26" s="17">
        <v>3.8</v>
      </c>
      <c r="B26" s="63" t="s">
        <v>251</v>
      </c>
      <c r="C26" s="87">
        <f>IFERROR(C25/ROWS(Table1[Name of School Facility]),"")</f>
        <v>1</v>
      </c>
      <c r="D26" s="65" t="s">
        <v>249</v>
      </c>
    </row>
    <row r="27" spans="1:17" x14ac:dyDescent="0.3">
      <c r="A27" s="17"/>
      <c r="B27" s="20"/>
      <c r="C27" s="21"/>
      <c r="D27" s="65"/>
    </row>
    <row r="28" spans="1:17" x14ac:dyDescent="0.3">
      <c r="A28" s="50">
        <v>4</v>
      </c>
      <c r="B28" s="49" t="s">
        <v>245</v>
      </c>
      <c r="C28" s="84">
        <v>437</v>
      </c>
      <c r="D28" s="65" t="s">
        <v>248</v>
      </c>
    </row>
  </sheetData>
  <mergeCells count="4">
    <mergeCell ref="E15:Q15"/>
    <mergeCell ref="E16:J16"/>
    <mergeCell ref="K16:Q16"/>
    <mergeCell ref="F2:G2"/>
  </mergeCells>
  <dataValidations count="1">
    <dataValidation operator="lessThan" allowBlank="1" showInputMessage="1" showErrorMessage="1" sqref="E8 C8"/>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79998168889431442"/>
    <pageSetUpPr fitToPage="1"/>
  </sheetPr>
  <dimension ref="A1:K43"/>
  <sheetViews>
    <sheetView zoomScale="110" zoomScaleNormal="110" workbookViewId="0">
      <selection activeCell="D13" sqref="D13"/>
    </sheetView>
  </sheetViews>
  <sheetFormatPr defaultRowHeight="14.4" x14ac:dyDescent="0.3"/>
  <cols>
    <col min="1" max="1" width="26.109375" customWidth="1"/>
    <col min="2" max="2" width="13" customWidth="1"/>
    <col min="3" max="3" width="30.88671875" style="28" customWidth="1"/>
    <col min="4" max="4" width="20.88671875" style="28" customWidth="1"/>
    <col min="5" max="5" width="32" style="28" customWidth="1"/>
    <col min="6" max="6" width="26.33203125" style="28" customWidth="1"/>
    <col min="7" max="7" width="32.44140625" style="28" customWidth="1"/>
    <col min="8" max="8" width="46.6640625" style="28" customWidth="1"/>
    <col min="9" max="9" width="41.109375" style="28" customWidth="1"/>
    <col min="10" max="10" width="33.109375" style="28" customWidth="1"/>
    <col min="11" max="11" width="10.44140625" style="28" bestFit="1" customWidth="1"/>
    <col min="14" max="14" width="29.44140625" customWidth="1"/>
    <col min="23" max="23" width="32.88671875" customWidth="1"/>
  </cols>
  <sheetData>
    <row r="1" spans="1:11" ht="15.6" x14ac:dyDescent="0.3">
      <c r="A1" s="72" t="s">
        <v>133</v>
      </c>
    </row>
    <row r="2" spans="1:11" s="27" customFormat="1" ht="72" x14ac:dyDescent="0.3">
      <c r="A2" s="96" t="s">
        <v>247</v>
      </c>
      <c r="B2" s="29"/>
      <c r="C2" s="30" t="s">
        <v>237</v>
      </c>
      <c r="D2" s="31" t="s">
        <v>122</v>
      </c>
      <c r="E2" s="31" t="s">
        <v>122</v>
      </c>
      <c r="F2" s="31" t="s">
        <v>122</v>
      </c>
      <c r="G2" s="31" t="s">
        <v>122</v>
      </c>
      <c r="H2" s="31" t="s">
        <v>122</v>
      </c>
      <c r="I2" s="31" t="s">
        <v>122</v>
      </c>
      <c r="J2" s="31" t="s">
        <v>239</v>
      </c>
    </row>
    <row r="3" spans="1:11" ht="15" thickBot="1" x14ac:dyDescent="0.35">
      <c r="K3"/>
    </row>
    <row r="4" spans="1:11" ht="15" thickBot="1" x14ac:dyDescent="0.35">
      <c r="A4" s="36" t="s">
        <v>120</v>
      </c>
      <c r="B4" s="37"/>
      <c r="C4" s="38"/>
      <c r="D4" s="39" t="s">
        <v>121</v>
      </c>
      <c r="E4" s="40"/>
      <c r="F4" s="40"/>
      <c r="G4" s="40"/>
      <c r="H4" s="40"/>
      <c r="I4" s="40"/>
      <c r="J4" s="40"/>
      <c r="K4"/>
    </row>
    <row r="5" spans="1:11" s="32" customFormat="1" ht="29.4" thickBot="1" x14ac:dyDescent="0.35">
      <c r="A5" s="41" t="s">
        <v>2</v>
      </c>
      <c r="B5" s="42" t="s">
        <v>3</v>
      </c>
      <c r="C5" s="42" t="s">
        <v>4</v>
      </c>
      <c r="D5" s="43" t="s">
        <v>146</v>
      </c>
      <c r="E5" s="73" t="s">
        <v>142</v>
      </c>
      <c r="F5" s="44" t="s">
        <v>7</v>
      </c>
      <c r="G5" s="44" t="s">
        <v>231</v>
      </c>
      <c r="H5" s="73" t="s">
        <v>232</v>
      </c>
      <c r="I5" s="44" t="s">
        <v>145</v>
      </c>
      <c r="J5" s="44" t="s">
        <v>8</v>
      </c>
      <c r="K5" s="88" t="s">
        <v>151</v>
      </c>
    </row>
    <row r="6" spans="1:11" x14ac:dyDescent="0.3">
      <c r="A6" t="s">
        <v>164</v>
      </c>
      <c r="B6" t="s">
        <v>165</v>
      </c>
      <c r="C6" s="28" t="s">
        <v>148</v>
      </c>
      <c r="D6" s="28" t="s">
        <v>6</v>
      </c>
      <c r="E6" s="28" t="s">
        <v>6</v>
      </c>
      <c r="F6" s="28" t="s">
        <v>6</v>
      </c>
      <c r="G6" s="28" t="s">
        <v>6</v>
      </c>
      <c r="H6" s="28" t="s">
        <v>6</v>
      </c>
      <c r="I6" s="28" t="s">
        <v>123</v>
      </c>
      <c r="J6" s="28">
        <v>9</v>
      </c>
      <c r="K6" s="28">
        <v>41</v>
      </c>
    </row>
    <row r="7" spans="1:11" x14ac:dyDescent="0.3">
      <c r="A7" t="s">
        <v>166</v>
      </c>
      <c r="B7" t="s">
        <v>167</v>
      </c>
      <c r="C7" s="28" t="s">
        <v>148</v>
      </c>
      <c r="D7" s="28" t="s">
        <v>6</v>
      </c>
      <c r="E7" s="28" t="s">
        <v>6</v>
      </c>
      <c r="F7" s="28" t="s">
        <v>6</v>
      </c>
      <c r="G7" s="28" t="s">
        <v>6</v>
      </c>
      <c r="H7" s="28" t="s">
        <v>6</v>
      </c>
      <c r="I7" s="28" t="s">
        <v>123</v>
      </c>
      <c r="J7" s="28">
        <v>12</v>
      </c>
      <c r="K7" s="28">
        <v>41</v>
      </c>
    </row>
    <row r="8" spans="1:11" x14ac:dyDescent="0.3">
      <c r="A8" t="s">
        <v>154</v>
      </c>
      <c r="B8" t="s">
        <v>168</v>
      </c>
      <c r="C8" s="28" t="s">
        <v>148</v>
      </c>
      <c r="D8" s="28" t="s">
        <v>6</v>
      </c>
      <c r="E8" s="28" t="s">
        <v>6</v>
      </c>
      <c r="F8" s="28" t="s">
        <v>6</v>
      </c>
      <c r="G8" s="28" t="s">
        <v>6</v>
      </c>
      <c r="H8" s="28" t="s">
        <v>6</v>
      </c>
      <c r="I8" s="28" t="s">
        <v>123</v>
      </c>
      <c r="J8" s="28">
        <v>12</v>
      </c>
      <c r="K8" s="28">
        <v>41</v>
      </c>
    </row>
    <row r="9" spans="1:11" x14ac:dyDescent="0.3">
      <c r="A9" t="s">
        <v>169</v>
      </c>
      <c r="B9" t="s">
        <v>170</v>
      </c>
      <c r="C9" s="28" t="s">
        <v>148</v>
      </c>
      <c r="D9" s="28" t="s">
        <v>6</v>
      </c>
      <c r="E9" s="28" t="s">
        <v>6</v>
      </c>
      <c r="F9" s="28" t="s">
        <v>6</v>
      </c>
      <c r="G9" s="28" t="s">
        <v>6</v>
      </c>
      <c r="H9" s="28" t="s">
        <v>6</v>
      </c>
      <c r="I9" s="28" t="s">
        <v>123</v>
      </c>
      <c r="J9" s="28">
        <v>12</v>
      </c>
      <c r="K9" s="28">
        <v>41</v>
      </c>
    </row>
    <row r="10" spans="1:11" x14ac:dyDescent="0.3">
      <c r="A10" t="s">
        <v>153</v>
      </c>
      <c r="B10" t="s">
        <v>157</v>
      </c>
      <c r="C10" s="28" t="s">
        <v>148</v>
      </c>
      <c r="D10" s="28" t="s">
        <v>6</v>
      </c>
      <c r="E10" s="28" t="s">
        <v>6</v>
      </c>
      <c r="F10" s="28" t="s">
        <v>6</v>
      </c>
      <c r="G10" s="28" t="s">
        <v>6</v>
      </c>
      <c r="H10" s="28" t="s">
        <v>6</v>
      </c>
      <c r="I10" s="28" t="s">
        <v>123</v>
      </c>
      <c r="J10" s="28">
        <v>22</v>
      </c>
      <c r="K10" s="28">
        <v>41</v>
      </c>
    </row>
    <row r="11" spans="1:11" x14ac:dyDescent="0.3">
      <c r="A11" t="s">
        <v>171</v>
      </c>
      <c r="B11" t="s">
        <v>172</v>
      </c>
      <c r="C11" s="28" t="s">
        <v>148</v>
      </c>
      <c r="D11" s="28" t="s">
        <v>6</v>
      </c>
      <c r="E11" s="28" t="s">
        <v>6</v>
      </c>
      <c r="F11" s="28" t="s">
        <v>6</v>
      </c>
      <c r="G11" s="28" t="s">
        <v>6</v>
      </c>
      <c r="H11" s="28" t="s">
        <v>6</v>
      </c>
      <c r="I11" s="28" t="s">
        <v>123</v>
      </c>
      <c r="J11" s="28">
        <v>7</v>
      </c>
      <c r="K11" s="28">
        <v>41</v>
      </c>
    </row>
    <row r="12" spans="1:11" x14ac:dyDescent="0.3">
      <c r="A12" t="s">
        <v>173</v>
      </c>
      <c r="B12" t="s">
        <v>174</v>
      </c>
      <c r="C12" s="28" t="s">
        <v>148</v>
      </c>
      <c r="D12" s="28" t="s">
        <v>6</v>
      </c>
      <c r="E12" s="28" t="s">
        <v>6</v>
      </c>
      <c r="F12" s="28" t="s">
        <v>6</v>
      </c>
      <c r="G12" s="28" t="s">
        <v>6</v>
      </c>
      <c r="H12" s="28" t="s">
        <v>6</v>
      </c>
      <c r="I12" s="28" t="s">
        <v>123</v>
      </c>
      <c r="J12" s="28">
        <v>8</v>
      </c>
      <c r="K12" s="28">
        <v>41</v>
      </c>
    </row>
    <row r="13" spans="1:11" x14ac:dyDescent="0.3">
      <c r="A13" t="s">
        <v>152</v>
      </c>
      <c r="B13" t="s">
        <v>175</v>
      </c>
      <c r="C13" s="28" t="s">
        <v>148</v>
      </c>
      <c r="D13" s="28" t="s">
        <v>6</v>
      </c>
      <c r="E13" s="28" t="s">
        <v>5</v>
      </c>
      <c r="F13" s="28" t="s">
        <v>6</v>
      </c>
      <c r="G13" s="28" t="s">
        <v>6</v>
      </c>
      <c r="H13" s="28" t="s">
        <v>5</v>
      </c>
      <c r="I13" s="28" t="s">
        <v>123</v>
      </c>
      <c r="J13" s="28">
        <v>7</v>
      </c>
      <c r="K13" s="28">
        <v>41</v>
      </c>
    </row>
    <row r="14" spans="1:11" x14ac:dyDescent="0.3">
      <c r="A14" t="s">
        <v>176</v>
      </c>
      <c r="B14" t="s">
        <v>177</v>
      </c>
      <c r="C14" s="28" t="s">
        <v>148</v>
      </c>
      <c r="D14" s="28" t="s">
        <v>6</v>
      </c>
      <c r="E14" s="28" t="s">
        <v>6</v>
      </c>
      <c r="F14" s="28" t="s">
        <v>6</v>
      </c>
      <c r="G14" s="28" t="s">
        <v>6</v>
      </c>
      <c r="H14" s="28" t="s">
        <v>6</v>
      </c>
      <c r="I14" s="28" t="s">
        <v>123</v>
      </c>
      <c r="J14" s="28">
        <v>10</v>
      </c>
      <c r="K14" s="28">
        <v>41</v>
      </c>
    </row>
    <row r="15" spans="1:11" x14ac:dyDescent="0.3">
      <c r="A15" t="s">
        <v>178</v>
      </c>
      <c r="B15" t="s">
        <v>179</v>
      </c>
      <c r="C15" s="28" t="s">
        <v>148</v>
      </c>
      <c r="D15" s="28" t="s">
        <v>6</v>
      </c>
      <c r="E15" s="28" t="s">
        <v>6</v>
      </c>
      <c r="F15" s="28" t="s">
        <v>6</v>
      </c>
      <c r="G15" s="28" t="s">
        <v>6</v>
      </c>
      <c r="H15" s="28" t="s">
        <v>6</v>
      </c>
      <c r="I15" s="28" t="s">
        <v>123</v>
      </c>
      <c r="J15" s="28">
        <v>11</v>
      </c>
      <c r="K15" s="28">
        <v>41</v>
      </c>
    </row>
    <row r="16" spans="1:11" x14ac:dyDescent="0.3">
      <c r="A16" t="s">
        <v>158</v>
      </c>
      <c r="B16" t="s">
        <v>159</v>
      </c>
      <c r="C16" s="28" t="s">
        <v>148</v>
      </c>
      <c r="D16" s="28" t="s">
        <v>6</v>
      </c>
      <c r="E16" s="28" t="s">
        <v>6</v>
      </c>
      <c r="F16" s="28" t="s">
        <v>6</v>
      </c>
      <c r="G16" s="28" t="s">
        <v>6</v>
      </c>
      <c r="H16" s="28" t="s">
        <v>6</v>
      </c>
      <c r="I16" s="28" t="s">
        <v>123</v>
      </c>
      <c r="J16" s="28">
        <v>35</v>
      </c>
      <c r="K16" s="28">
        <v>41</v>
      </c>
    </row>
    <row r="17" spans="1:11" x14ac:dyDescent="0.3">
      <c r="A17" t="s">
        <v>180</v>
      </c>
      <c r="B17" t="s">
        <v>181</v>
      </c>
      <c r="C17" s="28" t="s">
        <v>148</v>
      </c>
      <c r="D17" s="28" t="s">
        <v>6</v>
      </c>
      <c r="E17" s="28" t="s">
        <v>6</v>
      </c>
      <c r="F17" s="28" t="s">
        <v>6</v>
      </c>
      <c r="G17" s="28" t="s">
        <v>6</v>
      </c>
      <c r="H17" s="28" t="s">
        <v>6</v>
      </c>
      <c r="I17" s="28" t="s">
        <v>123</v>
      </c>
      <c r="J17" s="28">
        <v>9</v>
      </c>
      <c r="K17" s="28">
        <v>41</v>
      </c>
    </row>
    <row r="18" spans="1:11" x14ac:dyDescent="0.3">
      <c r="A18" t="s">
        <v>182</v>
      </c>
      <c r="B18" t="s">
        <v>183</v>
      </c>
      <c r="C18" s="28" t="s">
        <v>148</v>
      </c>
      <c r="D18" s="28" t="s">
        <v>6</v>
      </c>
      <c r="E18" s="28" t="s">
        <v>6</v>
      </c>
      <c r="F18" s="28" t="s">
        <v>6</v>
      </c>
      <c r="G18" s="28" t="s">
        <v>6</v>
      </c>
      <c r="H18" s="28" t="s">
        <v>6</v>
      </c>
      <c r="I18" s="28" t="s">
        <v>123</v>
      </c>
      <c r="J18" s="28">
        <v>18</v>
      </c>
      <c r="K18" s="28">
        <v>41</v>
      </c>
    </row>
    <row r="19" spans="1:11" x14ac:dyDescent="0.3">
      <c r="A19" t="s">
        <v>184</v>
      </c>
      <c r="B19" t="s">
        <v>185</v>
      </c>
      <c r="C19" s="28" t="s">
        <v>148</v>
      </c>
      <c r="D19" s="28" t="s">
        <v>6</v>
      </c>
      <c r="E19" s="28" t="s">
        <v>6</v>
      </c>
      <c r="F19" s="28" t="s">
        <v>6</v>
      </c>
      <c r="G19" s="28" t="s">
        <v>6</v>
      </c>
      <c r="H19" s="28" t="s">
        <v>6</v>
      </c>
      <c r="I19" s="28" t="s">
        <v>123</v>
      </c>
      <c r="J19" s="28">
        <v>10</v>
      </c>
      <c r="K19" s="28">
        <v>41</v>
      </c>
    </row>
    <row r="20" spans="1:11" x14ac:dyDescent="0.3">
      <c r="A20" t="s">
        <v>186</v>
      </c>
      <c r="B20" t="s">
        <v>187</v>
      </c>
      <c r="C20" s="28" t="s">
        <v>148</v>
      </c>
      <c r="D20" s="28" t="s">
        <v>6</v>
      </c>
      <c r="E20" s="28" t="s">
        <v>6</v>
      </c>
      <c r="F20" s="28" t="s">
        <v>6</v>
      </c>
      <c r="G20" s="28" t="s">
        <v>6</v>
      </c>
      <c r="H20" s="28" t="s">
        <v>6</v>
      </c>
      <c r="I20" s="28" t="s">
        <v>123</v>
      </c>
      <c r="J20" s="28">
        <v>13</v>
      </c>
      <c r="K20" s="28">
        <v>41</v>
      </c>
    </row>
    <row r="21" spans="1:11" x14ac:dyDescent="0.3">
      <c r="A21" t="s">
        <v>188</v>
      </c>
      <c r="B21" t="s">
        <v>189</v>
      </c>
      <c r="C21" s="28" t="s">
        <v>148</v>
      </c>
      <c r="D21" s="28" t="s">
        <v>6</v>
      </c>
      <c r="E21" s="28" t="s">
        <v>6</v>
      </c>
      <c r="F21" s="28" t="s">
        <v>6</v>
      </c>
      <c r="G21" s="28" t="s">
        <v>6</v>
      </c>
      <c r="H21" s="28" t="s">
        <v>6</v>
      </c>
      <c r="I21" s="28" t="s">
        <v>123</v>
      </c>
      <c r="J21" s="28">
        <v>17</v>
      </c>
      <c r="K21" s="28">
        <v>41</v>
      </c>
    </row>
    <row r="22" spans="1:11" x14ac:dyDescent="0.3">
      <c r="A22" t="s">
        <v>190</v>
      </c>
      <c r="B22" t="s">
        <v>191</v>
      </c>
      <c r="C22" s="28" t="s">
        <v>148</v>
      </c>
      <c r="D22" s="28" t="s">
        <v>6</v>
      </c>
      <c r="E22" s="28" t="s">
        <v>6</v>
      </c>
      <c r="F22" s="28" t="s">
        <v>6</v>
      </c>
      <c r="G22" s="28" t="s">
        <v>6</v>
      </c>
      <c r="H22" s="28" t="s">
        <v>6</v>
      </c>
      <c r="I22" s="28" t="s">
        <v>123</v>
      </c>
      <c r="J22" s="28">
        <v>8</v>
      </c>
      <c r="K22" s="28">
        <v>41</v>
      </c>
    </row>
    <row r="23" spans="1:11" x14ac:dyDescent="0.3">
      <c r="A23" t="s">
        <v>192</v>
      </c>
      <c r="B23" t="s">
        <v>193</v>
      </c>
      <c r="C23" s="28" t="s">
        <v>148</v>
      </c>
      <c r="D23" s="28" t="s">
        <v>6</v>
      </c>
      <c r="E23" s="28" t="s">
        <v>6</v>
      </c>
      <c r="F23" s="28" t="s">
        <v>6</v>
      </c>
      <c r="G23" s="28" t="s">
        <v>6</v>
      </c>
      <c r="H23" s="28" t="s">
        <v>6</v>
      </c>
      <c r="I23" s="28" t="s">
        <v>6</v>
      </c>
      <c r="J23" s="28">
        <v>10</v>
      </c>
      <c r="K23" s="28">
        <v>41</v>
      </c>
    </row>
    <row r="24" spans="1:11" x14ac:dyDescent="0.3">
      <c r="A24" t="s">
        <v>194</v>
      </c>
      <c r="B24" t="s">
        <v>195</v>
      </c>
      <c r="C24" s="28" t="s">
        <v>148</v>
      </c>
      <c r="D24" s="28" t="s">
        <v>6</v>
      </c>
      <c r="E24" s="28" t="s">
        <v>6</v>
      </c>
      <c r="F24" s="28" t="s">
        <v>6</v>
      </c>
      <c r="G24" s="28" t="s">
        <v>6</v>
      </c>
      <c r="H24" s="28" t="s">
        <v>6</v>
      </c>
      <c r="I24" s="28" t="s">
        <v>123</v>
      </c>
      <c r="J24" s="28">
        <v>10</v>
      </c>
      <c r="K24" s="28">
        <v>41</v>
      </c>
    </row>
    <row r="25" spans="1:11" x14ac:dyDescent="0.3">
      <c r="A25" t="s">
        <v>196</v>
      </c>
      <c r="B25" t="s">
        <v>197</v>
      </c>
      <c r="C25" s="28" t="s">
        <v>148</v>
      </c>
      <c r="D25" s="28" t="s">
        <v>6</v>
      </c>
      <c r="E25" s="28" t="s">
        <v>6</v>
      </c>
      <c r="F25" s="28" t="s">
        <v>6</v>
      </c>
      <c r="G25" s="28" t="s">
        <v>6</v>
      </c>
      <c r="H25" s="28" t="s">
        <v>6</v>
      </c>
      <c r="I25" s="28" t="s">
        <v>123</v>
      </c>
      <c r="J25" s="28">
        <v>8</v>
      </c>
      <c r="K25" s="28">
        <v>41</v>
      </c>
    </row>
    <row r="26" spans="1:11" x14ac:dyDescent="0.3">
      <c r="A26" t="s">
        <v>198</v>
      </c>
      <c r="B26" t="s">
        <v>199</v>
      </c>
      <c r="C26" s="28" t="s">
        <v>148</v>
      </c>
      <c r="D26" s="28" t="s">
        <v>6</v>
      </c>
      <c r="E26" s="28" t="s">
        <v>6</v>
      </c>
      <c r="F26" s="28" t="s">
        <v>6</v>
      </c>
      <c r="G26" s="28" t="s">
        <v>6</v>
      </c>
      <c r="H26" s="28" t="s">
        <v>6</v>
      </c>
      <c r="I26" s="28" t="s">
        <v>123</v>
      </c>
      <c r="J26" s="28">
        <v>10</v>
      </c>
      <c r="K26" s="28">
        <v>41</v>
      </c>
    </row>
    <row r="27" spans="1:11" x14ac:dyDescent="0.3">
      <c r="A27" t="s">
        <v>200</v>
      </c>
      <c r="B27" t="s">
        <v>201</v>
      </c>
      <c r="C27" s="28" t="s">
        <v>148</v>
      </c>
      <c r="D27" s="28" t="s">
        <v>6</v>
      </c>
      <c r="E27" s="28" t="s">
        <v>6</v>
      </c>
      <c r="F27" s="28" t="s">
        <v>6</v>
      </c>
      <c r="G27" s="28" t="s">
        <v>6</v>
      </c>
      <c r="H27" s="28" t="s">
        <v>6</v>
      </c>
      <c r="I27" s="28" t="s">
        <v>123</v>
      </c>
      <c r="J27" s="28">
        <v>7</v>
      </c>
      <c r="K27" s="28">
        <v>41</v>
      </c>
    </row>
    <row r="28" spans="1:11" x14ac:dyDescent="0.3">
      <c r="A28" t="s">
        <v>202</v>
      </c>
      <c r="B28" t="s">
        <v>203</v>
      </c>
      <c r="C28" s="28" t="s">
        <v>148</v>
      </c>
      <c r="D28" s="28" t="s">
        <v>6</v>
      </c>
      <c r="E28" s="28" t="s">
        <v>6</v>
      </c>
      <c r="F28" s="28" t="s">
        <v>6</v>
      </c>
      <c r="G28" s="28" t="s">
        <v>6</v>
      </c>
      <c r="H28" s="28" t="s">
        <v>6</v>
      </c>
      <c r="I28" s="28" t="s">
        <v>123</v>
      </c>
      <c r="J28" s="28">
        <v>15</v>
      </c>
      <c r="K28" s="28">
        <v>41</v>
      </c>
    </row>
    <row r="29" spans="1:11" x14ac:dyDescent="0.3">
      <c r="A29" t="s">
        <v>204</v>
      </c>
      <c r="B29" t="s">
        <v>205</v>
      </c>
      <c r="C29" s="28" t="s">
        <v>148</v>
      </c>
      <c r="D29" s="28" t="s">
        <v>6</v>
      </c>
      <c r="E29" s="28" t="s">
        <v>6</v>
      </c>
      <c r="F29" s="28" t="s">
        <v>6</v>
      </c>
      <c r="G29" s="28" t="s">
        <v>6</v>
      </c>
      <c r="H29" s="28" t="s">
        <v>6</v>
      </c>
      <c r="I29" s="28" t="s">
        <v>123</v>
      </c>
      <c r="J29" s="28">
        <v>10</v>
      </c>
      <c r="K29" s="28">
        <v>41</v>
      </c>
    </row>
    <row r="30" spans="1:11" x14ac:dyDescent="0.3">
      <c r="A30" t="s">
        <v>206</v>
      </c>
      <c r="B30" t="s">
        <v>207</v>
      </c>
      <c r="C30" s="28" t="s">
        <v>148</v>
      </c>
      <c r="D30" s="28" t="s">
        <v>6</v>
      </c>
      <c r="E30" s="28" t="s">
        <v>6</v>
      </c>
      <c r="F30" s="28" t="s">
        <v>6</v>
      </c>
      <c r="G30" s="28" t="s">
        <v>6</v>
      </c>
      <c r="H30" s="28" t="s">
        <v>6</v>
      </c>
      <c r="I30" s="28" t="s">
        <v>123</v>
      </c>
      <c r="J30" s="28">
        <v>8</v>
      </c>
      <c r="K30" s="28">
        <v>41</v>
      </c>
    </row>
    <row r="31" spans="1:11" x14ac:dyDescent="0.3">
      <c r="A31" t="s">
        <v>160</v>
      </c>
      <c r="B31" t="s">
        <v>161</v>
      </c>
      <c r="C31" s="28" t="s">
        <v>148</v>
      </c>
      <c r="D31" s="28" t="s">
        <v>6</v>
      </c>
      <c r="E31" s="28" t="s">
        <v>6</v>
      </c>
      <c r="F31" s="28" t="s">
        <v>6</v>
      </c>
      <c r="G31" s="28" t="s">
        <v>6</v>
      </c>
      <c r="H31" s="28" t="s">
        <v>6</v>
      </c>
      <c r="I31" s="28" t="s">
        <v>123</v>
      </c>
      <c r="J31" s="28">
        <v>11</v>
      </c>
      <c r="K31" s="28">
        <v>41</v>
      </c>
    </row>
    <row r="32" spans="1:11" x14ac:dyDescent="0.3">
      <c r="A32" t="s">
        <v>208</v>
      </c>
      <c r="B32" t="s">
        <v>209</v>
      </c>
      <c r="C32" s="28" t="s">
        <v>148</v>
      </c>
      <c r="D32" s="28" t="s">
        <v>6</v>
      </c>
      <c r="E32" s="28" t="s">
        <v>6</v>
      </c>
      <c r="F32" s="28" t="s">
        <v>6</v>
      </c>
      <c r="G32" s="28" t="s">
        <v>6</v>
      </c>
      <c r="H32" s="28" t="s">
        <v>6</v>
      </c>
      <c r="I32" s="28" t="s">
        <v>123</v>
      </c>
      <c r="J32" s="28">
        <v>7</v>
      </c>
      <c r="K32" s="28">
        <v>41</v>
      </c>
    </row>
    <row r="33" spans="1:11" x14ac:dyDescent="0.3">
      <c r="A33" t="s">
        <v>155</v>
      </c>
      <c r="B33" t="s">
        <v>156</v>
      </c>
      <c r="C33" s="28" t="s">
        <v>238</v>
      </c>
      <c r="D33" s="28" t="s">
        <v>6</v>
      </c>
      <c r="E33" s="28" t="s">
        <v>123</v>
      </c>
      <c r="F33" s="28" t="s">
        <v>123</v>
      </c>
      <c r="G33" s="28" t="s">
        <v>123</v>
      </c>
      <c r="H33" s="28" t="s">
        <v>6</v>
      </c>
      <c r="I33" s="28" t="s">
        <v>123</v>
      </c>
      <c r="J33" s="28">
        <v>21</v>
      </c>
      <c r="K33" s="28">
        <v>41</v>
      </c>
    </row>
    <row r="34" spans="1:11" x14ac:dyDescent="0.3">
      <c r="A34" t="s">
        <v>210</v>
      </c>
      <c r="B34" t="s">
        <v>211</v>
      </c>
      <c r="C34" s="28" t="s">
        <v>148</v>
      </c>
      <c r="D34" s="28" t="s">
        <v>6</v>
      </c>
      <c r="E34" s="28" t="s">
        <v>6</v>
      </c>
      <c r="F34" s="28" t="s">
        <v>6</v>
      </c>
      <c r="G34" s="28" t="s">
        <v>6</v>
      </c>
      <c r="H34" s="28" t="s">
        <v>6</v>
      </c>
      <c r="I34" s="28" t="s">
        <v>123</v>
      </c>
      <c r="J34" s="28">
        <v>9</v>
      </c>
      <c r="K34" s="28">
        <v>41</v>
      </c>
    </row>
    <row r="35" spans="1:11" x14ac:dyDescent="0.3">
      <c r="A35" t="s">
        <v>212</v>
      </c>
      <c r="B35" t="s">
        <v>213</v>
      </c>
      <c r="C35" s="28" t="s">
        <v>148</v>
      </c>
      <c r="D35" s="28" t="s">
        <v>6</v>
      </c>
      <c r="E35" s="28" t="s">
        <v>6</v>
      </c>
      <c r="F35" s="28" t="s">
        <v>6</v>
      </c>
      <c r="G35" s="28" t="s">
        <v>6</v>
      </c>
      <c r="H35" s="28" t="s">
        <v>6</v>
      </c>
      <c r="I35" s="28" t="s">
        <v>123</v>
      </c>
      <c r="J35" s="28">
        <v>12</v>
      </c>
      <c r="K35" s="28">
        <v>41</v>
      </c>
    </row>
    <row r="36" spans="1:11" x14ac:dyDescent="0.3">
      <c r="A36" t="s">
        <v>214</v>
      </c>
      <c r="B36" t="s">
        <v>215</v>
      </c>
      <c r="C36" s="28" t="s">
        <v>148</v>
      </c>
      <c r="D36" s="28" t="s">
        <v>6</v>
      </c>
      <c r="E36" s="28" t="s">
        <v>6</v>
      </c>
      <c r="F36" s="28" t="s">
        <v>6</v>
      </c>
      <c r="G36" s="28" t="s">
        <v>6</v>
      </c>
      <c r="H36" s="28" t="s">
        <v>6</v>
      </c>
      <c r="I36" s="28" t="s">
        <v>123</v>
      </c>
      <c r="J36" s="28">
        <v>8</v>
      </c>
      <c r="K36" s="28">
        <v>41</v>
      </c>
    </row>
    <row r="37" spans="1:11" x14ac:dyDescent="0.3">
      <c r="A37" t="s">
        <v>216</v>
      </c>
      <c r="B37" t="s">
        <v>217</v>
      </c>
      <c r="C37" s="28" t="s">
        <v>148</v>
      </c>
      <c r="D37" s="28" t="s">
        <v>6</v>
      </c>
      <c r="E37" s="28" t="s">
        <v>6</v>
      </c>
      <c r="F37" s="28" t="s">
        <v>6</v>
      </c>
      <c r="G37" s="28" t="s">
        <v>6</v>
      </c>
      <c r="H37" s="28" t="s">
        <v>6</v>
      </c>
      <c r="I37" s="28" t="s">
        <v>123</v>
      </c>
      <c r="J37" s="28">
        <v>8</v>
      </c>
      <c r="K37" s="28">
        <v>41</v>
      </c>
    </row>
    <row r="38" spans="1:11" x14ac:dyDescent="0.3">
      <c r="A38" t="s">
        <v>162</v>
      </c>
      <c r="B38" t="s">
        <v>163</v>
      </c>
      <c r="C38" s="28" t="s">
        <v>148</v>
      </c>
      <c r="D38" s="28" t="s">
        <v>6</v>
      </c>
      <c r="E38" s="28" t="s">
        <v>6</v>
      </c>
      <c r="F38" s="28" t="s">
        <v>6</v>
      </c>
      <c r="G38" s="28" t="s">
        <v>6</v>
      </c>
      <c r="H38" s="28" t="s">
        <v>6</v>
      </c>
      <c r="I38" s="28" t="s">
        <v>123</v>
      </c>
      <c r="J38" s="28">
        <v>21</v>
      </c>
      <c r="K38" s="28">
        <v>41</v>
      </c>
    </row>
    <row r="39" spans="1:11" x14ac:dyDescent="0.3">
      <c r="A39" t="s">
        <v>218</v>
      </c>
      <c r="B39" t="s">
        <v>219</v>
      </c>
      <c r="C39" s="28" t="s">
        <v>148</v>
      </c>
      <c r="D39" s="28" t="s">
        <v>6</v>
      </c>
      <c r="E39" s="28" t="s">
        <v>6</v>
      </c>
      <c r="F39" s="28" t="s">
        <v>6</v>
      </c>
      <c r="G39" s="28" t="s">
        <v>6</v>
      </c>
      <c r="H39" s="28" t="s">
        <v>6</v>
      </c>
      <c r="I39" s="28" t="s">
        <v>123</v>
      </c>
      <c r="J39" s="28">
        <v>11</v>
      </c>
      <c r="K39" s="28">
        <v>41</v>
      </c>
    </row>
    <row r="40" spans="1:11" x14ac:dyDescent="0.3">
      <c r="A40" t="s">
        <v>220</v>
      </c>
      <c r="B40" t="s">
        <v>221</v>
      </c>
      <c r="C40" s="28" t="s">
        <v>148</v>
      </c>
      <c r="D40" s="28" t="s">
        <v>6</v>
      </c>
      <c r="E40" s="28" t="s">
        <v>6</v>
      </c>
      <c r="F40" s="28" t="s">
        <v>6</v>
      </c>
      <c r="G40" s="28" t="s">
        <v>6</v>
      </c>
      <c r="H40" s="28" t="s">
        <v>6</v>
      </c>
      <c r="I40" s="28" t="s">
        <v>123</v>
      </c>
      <c r="J40" s="28">
        <v>9</v>
      </c>
      <c r="K40" s="28">
        <v>41</v>
      </c>
    </row>
    <row r="41" spans="1:11" x14ac:dyDescent="0.3">
      <c r="A41" t="s">
        <v>222</v>
      </c>
      <c r="B41" t="s">
        <v>223</v>
      </c>
      <c r="C41" s="28" t="s">
        <v>148</v>
      </c>
      <c r="D41" s="28" t="s">
        <v>6</v>
      </c>
      <c r="E41" s="28" t="s">
        <v>6</v>
      </c>
      <c r="F41" s="28" t="s">
        <v>6</v>
      </c>
      <c r="G41" s="28" t="s">
        <v>6</v>
      </c>
      <c r="H41" s="28" t="s">
        <v>6</v>
      </c>
      <c r="I41" s="28" t="s">
        <v>123</v>
      </c>
      <c r="J41" s="28">
        <v>0</v>
      </c>
      <c r="K41" s="28">
        <v>41</v>
      </c>
    </row>
    <row r="42" spans="1:11" x14ac:dyDescent="0.3">
      <c r="A42" t="s">
        <v>224</v>
      </c>
      <c r="B42" t="s">
        <v>225</v>
      </c>
      <c r="C42" s="28" t="s">
        <v>148</v>
      </c>
      <c r="D42" s="28" t="s">
        <v>6</v>
      </c>
      <c r="E42" s="28" t="s">
        <v>6</v>
      </c>
      <c r="F42" s="28" t="s">
        <v>6</v>
      </c>
      <c r="G42" s="28" t="s">
        <v>6</v>
      </c>
      <c r="H42" s="28" t="s">
        <v>6</v>
      </c>
      <c r="I42" s="28" t="s">
        <v>123</v>
      </c>
      <c r="J42" s="28">
        <v>9</v>
      </c>
      <c r="K42" s="28">
        <v>41</v>
      </c>
    </row>
    <row r="43" spans="1:11" x14ac:dyDescent="0.3">
      <c r="A43" t="s">
        <v>226</v>
      </c>
      <c r="B43" t="s">
        <v>227</v>
      </c>
      <c r="C43" s="28" t="s">
        <v>148</v>
      </c>
      <c r="D43" s="28" t="s">
        <v>6</v>
      </c>
      <c r="E43" s="28" t="s">
        <v>6</v>
      </c>
      <c r="F43" s="28" t="s">
        <v>6</v>
      </c>
      <c r="G43" s="28" t="s">
        <v>6</v>
      </c>
      <c r="H43" s="28" t="s">
        <v>6</v>
      </c>
      <c r="I43" s="28" t="s">
        <v>123</v>
      </c>
      <c r="J43" s="28">
        <v>0</v>
      </c>
      <c r="K43" s="28">
        <v>41</v>
      </c>
    </row>
  </sheetData>
  <phoneticPr fontId="20" type="noConversion"/>
  <dataValidations count="1">
    <dataValidation type="list" allowBlank="1" showInputMessage="1" showErrorMessage="1" sqref="D6:I43">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'Funding Tables'!$AB$3:$AB$5</xm:f>
          </x14:formula1>
          <xm:sqref>C6:C43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78"/>
  <sheetViews>
    <sheetView workbookViewId="0">
      <selection activeCell="Q3" sqref="Q3"/>
    </sheetView>
  </sheetViews>
  <sheetFormatPr defaultRowHeight="14.4" x14ac:dyDescent="0.3"/>
  <cols>
    <col min="2" max="2" width="9.109375" style="14"/>
    <col min="3" max="3" width="35" customWidth="1"/>
    <col min="4" max="4" width="13.5546875" hidden="1" customWidth="1"/>
    <col min="5" max="5" width="14.109375" hidden="1" customWidth="1"/>
    <col min="6" max="9" width="0" hidden="1" customWidth="1"/>
    <col min="10" max="10" width="17.109375" hidden="1" customWidth="1"/>
    <col min="11" max="11" width="13.5546875" customWidth="1"/>
    <col min="13" max="13" width="13.88671875" customWidth="1"/>
    <col min="14" max="14" width="14.44140625" customWidth="1"/>
    <col min="15" max="15" width="14.109375" customWidth="1"/>
    <col min="16" max="16" width="38.88671875" customWidth="1"/>
    <col min="17" max="17" width="15.109375" customWidth="1"/>
    <col min="18" max="18" width="12.5546875" customWidth="1"/>
    <col min="19" max="19" width="16.109375" customWidth="1"/>
    <col min="20" max="20" width="14.88671875" customWidth="1"/>
    <col min="21" max="21" width="15.5546875" customWidth="1"/>
    <col min="22" max="22" width="18.5546875" customWidth="1"/>
    <col min="28" max="28" width="57.6640625" customWidth="1"/>
  </cols>
  <sheetData>
    <row r="1" spans="1:28" ht="15.6" x14ac:dyDescent="0.3">
      <c r="A1" s="70" t="s">
        <v>134</v>
      </c>
      <c r="C1" s="15" t="s">
        <v>30</v>
      </c>
      <c r="D1" s="129" t="s">
        <v>31</v>
      </c>
      <c r="E1" s="129"/>
      <c r="F1" s="130" t="s">
        <v>32</v>
      </c>
      <c r="G1" s="130"/>
      <c r="P1" s="15" t="s">
        <v>30</v>
      </c>
      <c r="Q1" s="74"/>
      <c r="R1" s="74"/>
      <c r="S1" s="74"/>
      <c r="T1" s="74"/>
      <c r="U1" s="74"/>
      <c r="V1" t="s">
        <v>141</v>
      </c>
    </row>
    <row r="2" spans="1:28" ht="43.2" x14ac:dyDescent="0.3">
      <c r="A2" t="s">
        <v>10</v>
      </c>
      <c r="B2" s="14" t="s">
        <v>11</v>
      </c>
      <c r="C2" t="s">
        <v>12</v>
      </c>
      <c r="D2" s="15" t="s">
        <v>27</v>
      </c>
      <c r="E2" s="15" t="s">
        <v>28</v>
      </c>
      <c r="F2" s="15" t="s">
        <v>27</v>
      </c>
      <c r="G2" s="15" t="s">
        <v>28</v>
      </c>
      <c r="H2" s="15" t="s">
        <v>29</v>
      </c>
      <c r="I2" s="15" t="s">
        <v>45</v>
      </c>
      <c r="J2" s="15" t="s">
        <v>46</v>
      </c>
      <c r="K2" s="15" t="s">
        <v>0</v>
      </c>
      <c r="L2" s="15" t="s">
        <v>47</v>
      </c>
      <c r="M2" s="15" t="s">
        <v>48</v>
      </c>
      <c r="N2" s="15" t="s">
        <v>49</v>
      </c>
      <c r="O2" s="19" t="s">
        <v>50</v>
      </c>
      <c r="P2" t="s">
        <v>12</v>
      </c>
      <c r="Q2" s="74" t="s">
        <v>135</v>
      </c>
      <c r="R2" s="74" t="s">
        <v>136</v>
      </c>
      <c r="S2" s="75" t="s">
        <v>139</v>
      </c>
      <c r="T2" s="75" t="s">
        <v>137</v>
      </c>
      <c r="U2" s="75" t="s">
        <v>138</v>
      </c>
      <c r="V2" s="76" t="s">
        <v>140</v>
      </c>
      <c r="AB2" s="86" t="s">
        <v>143</v>
      </c>
    </row>
    <row r="3" spans="1:28" x14ac:dyDescent="0.3">
      <c r="A3">
        <v>1</v>
      </c>
      <c r="B3" s="14">
        <v>1</v>
      </c>
      <c r="C3" t="s">
        <v>51</v>
      </c>
      <c r="D3" s="16"/>
      <c r="E3" s="16"/>
      <c r="F3" s="16"/>
      <c r="G3" s="16"/>
      <c r="H3" s="16"/>
      <c r="I3" s="16"/>
      <c r="J3" s="16"/>
      <c r="K3" s="77" t="str">
        <f>IF($C3='4. Board Level Worksheet'!$C$5,'4. Board Level Worksheet'!$C$18,"")</f>
        <v/>
      </c>
      <c r="L3" s="77" t="str">
        <f>IF($C3='4. Board Level Worksheet'!$C$5,'4. Board Level Worksheet'!$C$19,"")</f>
        <v/>
      </c>
      <c r="M3" s="79" t="str">
        <f>IF($C3='4. Board Level Worksheet'!$C$5,'4. Board Level Worksheet'!$C$21,"")</f>
        <v/>
      </c>
      <c r="N3" s="79" t="str">
        <f>IF($C3='4. Board Level Worksheet'!$C$5,'4. Board Level Worksheet'!$C$28,"")</f>
        <v/>
      </c>
      <c r="O3" s="79" t="str">
        <f>IF($C3='4. Board Level Worksheet'!$C$5,'4. Board Level Worksheet'!#REF!,"")</f>
        <v/>
      </c>
      <c r="P3" t="s">
        <v>51</v>
      </c>
      <c r="Q3" s="77">
        <v>0.29310000000000003</v>
      </c>
      <c r="R3" s="77">
        <v>0.29310000000000003</v>
      </c>
      <c r="S3" s="77">
        <v>0.161908</v>
      </c>
      <c r="T3" s="77">
        <v>1.7999999999999999E-2</v>
      </c>
      <c r="U3" s="78">
        <v>109</v>
      </c>
      <c r="V3" s="78">
        <f>U3*1000/1000000</f>
        <v>0.109</v>
      </c>
      <c r="AB3" s="85" t="s">
        <v>148</v>
      </c>
    </row>
    <row r="4" spans="1:28" x14ac:dyDescent="0.3">
      <c r="A4">
        <v>2</v>
      </c>
      <c r="B4" s="14">
        <v>2</v>
      </c>
      <c r="C4" t="s">
        <v>52</v>
      </c>
      <c r="D4" s="16"/>
      <c r="E4" s="16"/>
      <c r="F4" s="16"/>
      <c r="G4" s="16"/>
      <c r="H4" s="16"/>
      <c r="I4" s="16"/>
      <c r="J4" s="16"/>
      <c r="K4" s="77" t="str">
        <f>IF($C4='4. Board Level Worksheet'!$C$5,'4. Board Level Worksheet'!$C$18,"")</f>
        <v/>
      </c>
      <c r="L4" s="77" t="str">
        <f>IF($C4='4. Board Level Worksheet'!$C$5,'4. Board Level Worksheet'!$C$19,"")</f>
        <v/>
      </c>
      <c r="M4" s="79" t="str">
        <f>IF($C4='4. Board Level Worksheet'!$C$5,'4. Board Level Worksheet'!$C$21,"")</f>
        <v/>
      </c>
      <c r="N4" s="79" t="str">
        <f>IF($C4='4. Board Level Worksheet'!$C$5,'4. Board Level Worksheet'!$C$28,"")</f>
        <v/>
      </c>
      <c r="O4" s="79" t="str">
        <f>IF($C4='4. Board Level Worksheet'!$C$5,'4. Board Level Worksheet'!#REF!,"")</f>
        <v/>
      </c>
      <c r="P4" t="s">
        <v>52</v>
      </c>
      <c r="Q4" s="77">
        <v>0.41639999999999999</v>
      </c>
      <c r="R4" s="77">
        <v>0.41639999999999999</v>
      </c>
      <c r="S4" s="77">
        <v>0.17813799999999999</v>
      </c>
      <c r="T4" s="77">
        <v>2.8000000000000001E-2</v>
      </c>
      <c r="U4" s="78">
        <v>132</v>
      </c>
      <c r="V4" s="78">
        <f t="shared" ref="V4:V67" si="0">U4*1000/1000000</f>
        <v>0.13200000000000001</v>
      </c>
      <c r="AB4" s="85" t="s">
        <v>144</v>
      </c>
    </row>
    <row r="5" spans="1:28" x14ac:dyDescent="0.3">
      <c r="A5">
        <v>3</v>
      </c>
      <c r="B5" s="14">
        <v>3</v>
      </c>
      <c r="C5" t="s">
        <v>53</v>
      </c>
      <c r="D5" s="16"/>
      <c r="E5" s="16"/>
      <c r="F5" s="16"/>
      <c r="G5" s="16"/>
      <c r="H5" s="16"/>
      <c r="I5" s="16"/>
      <c r="J5" s="16"/>
      <c r="K5" s="77" t="str">
        <f>IF($C5='4. Board Level Worksheet'!$C$5,'4. Board Level Worksheet'!$C$18,"")</f>
        <v/>
      </c>
      <c r="L5" s="77" t="str">
        <f>IF($C5='4. Board Level Worksheet'!$C$5,'4. Board Level Worksheet'!$C$19,"")</f>
        <v/>
      </c>
      <c r="M5" s="79" t="str">
        <f>IF($C5='4. Board Level Worksheet'!$C$5,'4. Board Level Worksheet'!$C$21,"")</f>
        <v/>
      </c>
      <c r="N5" s="79" t="str">
        <f>IF($C5='4. Board Level Worksheet'!$C$5,'4. Board Level Worksheet'!$C$28,"")</f>
        <v/>
      </c>
      <c r="O5" s="79" t="str">
        <f>IF($C5='4. Board Level Worksheet'!$C$5,'4. Board Level Worksheet'!#REF!,"")</f>
        <v/>
      </c>
      <c r="P5" t="s">
        <v>53</v>
      </c>
      <c r="Q5" s="77">
        <v>0.4491</v>
      </c>
      <c r="R5" s="77">
        <v>0.4491</v>
      </c>
      <c r="S5" s="77">
        <v>0.20843600000000001</v>
      </c>
      <c r="T5" s="77">
        <v>3.4000000000000002E-2</v>
      </c>
      <c r="U5" s="78">
        <v>900</v>
      </c>
      <c r="V5" s="78">
        <f t="shared" si="0"/>
        <v>0.9</v>
      </c>
      <c r="AB5" s="85" t="s">
        <v>238</v>
      </c>
    </row>
    <row r="6" spans="1:28" x14ac:dyDescent="0.3">
      <c r="A6">
        <v>4</v>
      </c>
      <c r="B6" s="14">
        <v>4</v>
      </c>
      <c r="C6" t="s">
        <v>54</v>
      </c>
      <c r="D6" s="16"/>
      <c r="E6" s="16"/>
      <c r="F6" s="16"/>
      <c r="G6" s="16"/>
      <c r="H6" s="16"/>
      <c r="I6" s="16"/>
      <c r="J6" s="16"/>
      <c r="K6" s="77" t="str">
        <f>IF($C6='4. Board Level Worksheet'!$C$5,'4. Board Level Worksheet'!$C$18,"")</f>
        <v/>
      </c>
      <c r="L6" s="77" t="str">
        <f>IF($C6='4. Board Level Worksheet'!$C$5,'4. Board Level Worksheet'!$C$19,"")</f>
        <v/>
      </c>
      <c r="M6" s="79" t="str">
        <f>IF($C6='4. Board Level Worksheet'!$C$5,'4. Board Level Worksheet'!$C$21,"")</f>
        <v/>
      </c>
      <c r="N6" s="79" t="str">
        <f>IF($C6='4. Board Level Worksheet'!$C$5,'4. Board Level Worksheet'!$C$28,"")</f>
        <v/>
      </c>
      <c r="O6" s="79" t="str">
        <f>IF($C6='4. Board Level Worksheet'!$C$5,'4. Board Level Worksheet'!#REF!,"")</f>
        <v/>
      </c>
      <c r="P6" t="s">
        <v>54</v>
      </c>
      <c r="Q6" s="77">
        <v>0.35620000000000002</v>
      </c>
      <c r="R6" s="77">
        <v>0.35620000000000002</v>
      </c>
      <c r="S6" s="77">
        <v>0.172157</v>
      </c>
      <c r="T6" s="77">
        <v>2.3E-2</v>
      </c>
      <c r="U6" s="78">
        <v>181</v>
      </c>
      <c r="V6" s="78">
        <f t="shared" si="0"/>
        <v>0.18099999999999999</v>
      </c>
    </row>
    <row r="7" spans="1:28" x14ac:dyDescent="0.3">
      <c r="A7">
        <v>5</v>
      </c>
      <c r="B7" s="14" t="s">
        <v>33</v>
      </c>
      <c r="C7" t="s">
        <v>55</v>
      </c>
      <c r="D7" s="16"/>
      <c r="E7" s="16"/>
      <c r="F7" s="16"/>
      <c r="G7" s="16"/>
      <c r="H7" s="16"/>
      <c r="I7" s="16"/>
      <c r="J7" s="16"/>
      <c r="K7" s="77" t="str">
        <f>IF($C7='4. Board Level Worksheet'!$C$5,'4. Board Level Worksheet'!$C$18,"")</f>
        <v/>
      </c>
      <c r="L7" s="77" t="str">
        <f>IF($C7='4. Board Level Worksheet'!$C$5,'4. Board Level Worksheet'!$C$19,"")</f>
        <v/>
      </c>
      <c r="M7" s="79" t="str">
        <f>IF($C7='4. Board Level Worksheet'!$C$5,'4. Board Level Worksheet'!$C$21,"")</f>
        <v/>
      </c>
      <c r="N7" s="79" t="str">
        <f>IF($C7='4. Board Level Worksheet'!$C$5,'4. Board Level Worksheet'!$C$28,"")</f>
        <v/>
      </c>
      <c r="O7" s="79" t="str">
        <f>IF($C7='4. Board Level Worksheet'!$C$5,'4. Board Level Worksheet'!#REF!,"")</f>
        <v/>
      </c>
      <c r="P7" t="s">
        <v>55</v>
      </c>
      <c r="Q7" s="77">
        <v>0.1709</v>
      </c>
      <c r="R7" s="77">
        <v>0.1709</v>
      </c>
      <c r="S7" s="77">
        <v>0.101339</v>
      </c>
      <c r="T7" s="77">
        <v>1.2999999999999999E-2</v>
      </c>
      <c r="U7" s="78">
        <v>23</v>
      </c>
      <c r="V7" s="78">
        <f t="shared" si="0"/>
        <v>2.3E-2</v>
      </c>
    </row>
    <row r="8" spans="1:28" x14ac:dyDescent="0.3">
      <c r="A8">
        <v>6</v>
      </c>
      <c r="B8" s="14" t="s">
        <v>34</v>
      </c>
      <c r="C8" t="s">
        <v>56</v>
      </c>
      <c r="D8" s="16"/>
      <c r="E8" s="16"/>
      <c r="F8" s="16"/>
      <c r="G8" s="16"/>
      <c r="H8" s="16"/>
      <c r="I8" s="16"/>
      <c r="J8" s="16"/>
      <c r="K8" s="77" t="str">
        <f>IF($C8='4. Board Level Worksheet'!$C$5,'4. Board Level Worksheet'!$C$18,"")</f>
        <v/>
      </c>
      <c r="L8" s="77" t="str">
        <f>IF($C8='4. Board Level Worksheet'!$C$5,'4. Board Level Worksheet'!$C$19,"")</f>
        <v/>
      </c>
      <c r="M8" s="79" t="str">
        <f>IF($C8='4. Board Level Worksheet'!$C$5,'4. Board Level Worksheet'!$C$21,"")</f>
        <v/>
      </c>
      <c r="N8" s="79" t="str">
        <f>IF($C8='4. Board Level Worksheet'!$C$5,'4. Board Level Worksheet'!$C$28,"")</f>
        <v/>
      </c>
      <c r="O8" s="79" t="str">
        <f>IF($C8='4. Board Level Worksheet'!$C$5,'4. Board Level Worksheet'!#REF!,"")</f>
        <v/>
      </c>
      <c r="P8" t="s">
        <v>56</v>
      </c>
      <c r="Q8" s="77">
        <v>0.1114</v>
      </c>
      <c r="R8" s="77">
        <v>0.1114</v>
      </c>
      <c r="S8" s="77">
        <v>5.1128E-2</v>
      </c>
      <c r="T8" s="77">
        <v>8.0000000000000002E-3</v>
      </c>
      <c r="U8" s="78">
        <v>19</v>
      </c>
      <c r="V8" s="78">
        <f t="shared" si="0"/>
        <v>1.9E-2</v>
      </c>
    </row>
    <row r="9" spans="1:28" x14ac:dyDescent="0.3">
      <c r="A9">
        <v>7</v>
      </c>
      <c r="B9" s="14" t="s">
        <v>35</v>
      </c>
      <c r="C9" t="s">
        <v>57</v>
      </c>
      <c r="D9" s="16"/>
      <c r="E9" s="16"/>
      <c r="F9" s="16"/>
      <c r="G9" s="16"/>
      <c r="H9" s="16"/>
      <c r="I9" s="16"/>
      <c r="J9" s="16"/>
      <c r="K9" s="77" t="str">
        <f>IF($C9='4. Board Level Worksheet'!$C$5,'4. Board Level Worksheet'!$C$18,"")</f>
        <v/>
      </c>
      <c r="L9" s="77" t="str">
        <f>IF($C9='4. Board Level Worksheet'!$C$5,'4. Board Level Worksheet'!$C$19,"")</f>
        <v/>
      </c>
      <c r="M9" s="79" t="str">
        <f>IF($C9='4. Board Level Worksheet'!$C$5,'4. Board Level Worksheet'!$C$21,"")</f>
        <v/>
      </c>
      <c r="N9" s="79" t="str">
        <f>IF($C9='4. Board Level Worksheet'!$C$5,'4. Board Level Worksheet'!$C$28,"")</f>
        <v/>
      </c>
      <c r="O9" s="79" t="str">
        <f>IF($C9='4. Board Level Worksheet'!$C$5,'4. Board Level Worksheet'!#REF!,"")</f>
        <v/>
      </c>
      <c r="P9" t="s">
        <v>57</v>
      </c>
      <c r="Q9" s="77">
        <v>0.29380000000000001</v>
      </c>
      <c r="R9" s="77">
        <v>0.29380000000000001</v>
      </c>
      <c r="S9" s="77">
        <v>0.122324</v>
      </c>
      <c r="T9" s="77">
        <v>0.02</v>
      </c>
      <c r="U9" s="78">
        <v>26</v>
      </c>
      <c r="V9" s="78">
        <f t="shared" si="0"/>
        <v>2.5999999999999999E-2</v>
      </c>
    </row>
    <row r="10" spans="1:28" x14ac:dyDescent="0.3">
      <c r="A10">
        <v>8</v>
      </c>
      <c r="B10" s="14" t="s">
        <v>36</v>
      </c>
      <c r="C10" t="s">
        <v>58</v>
      </c>
      <c r="D10" s="16"/>
      <c r="E10" s="16"/>
      <c r="F10" s="16"/>
      <c r="G10" s="16"/>
      <c r="H10" s="16"/>
      <c r="I10" s="16"/>
      <c r="J10" s="16"/>
      <c r="K10" s="77" t="str">
        <f>IF($C10='4. Board Level Worksheet'!$C$5,'4. Board Level Worksheet'!$C$18,"")</f>
        <v/>
      </c>
      <c r="L10" s="77" t="str">
        <f>IF($C10='4. Board Level Worksheet'!$C$5,'4. Board Level Worksheet'!$C$19,"")</f>
        <v/>
      </c>
      <c r="M10" s="79" t="str">
        <f>IF($C10='4. Board Level Worksheet'!$C$5,'4. Board Level Worksheet'!$C$21,"")</f>
        <v/>
      </c>
      <c r="N10" s="79" t="str">
        <f>IF($C10='4. Board Level Worksheet'!$C$5,'4. Board Level Worksheet'!$C$28,"")</f>
        <v/>
      </c>
      <c r="O10" s="79" t="str">
        <f>IF($C10='4. Board Level Worksheet'!$C$5,'4. Board Level Worksheet'!#REF!,"")</f>
        <v/>
      </c>
      <c r="P10" t="s">
        <v>58</v>
      </c>
      <c r="Q10" s="77">
        <v>0.1482</v>
      </c>
      <c r="R10" s="77">
        <v>0.1482</v>
      </c>
      <c r="S10" s="77">
        <v>6.2121000000000003E-2</v>
      </c>
      <c r="T10" s="77">
        <v>6.0000000000000001E-3</v>
      </c>
      <c r="U10" s="78">
        <v>10</v>
      </c>
      <c r="V10" s="78">
        <f t="shared" si="0"/>
        <v>0.01</v>
      </c>
    </row>
    <row r="11" spans="1:28" x14ac:dyDescent="0.3">
      <c r="A11">
        <v>9</v>
      </c>
      <c r="B11" s="14">
        <v>7</v>
      </c>
      <c r="C11" t="s">
        <v>59</v>
      </c>
      <c r="D11" s="16"/>
      <c r="E11" s="16"/>
      <c r="F11" s="16"/>
      <c r="G11" s="16"/>
      <c r="H11" s="16"/>
      <c r="I11" s="16"/>
      <c r="J11" s="16"/>
      <c r="K11" s="77" t="str">
        <f>IF($C11='4. Board Level Worksheet'!$C$5,'4. Board Level Worksheet'!$C$18,"")</f>
        <v/>
      </c>
      <c r="L11" s="77" t="str">
        <f>IF($C11='4. Board Level Worksheet'!$C$5,'4. Board Level Worksheet'!$C$19,"")</f>
        <v/>
      </c>
      <c r="M11" s="79" t="str">
        <f>IF($C11='4. Board Level Worksheet'!$C$5,'4. Board Level Worksheet'!$C$21,"")</f>
        <v/>
      </c>
      <c r="N11" s="79" t="str">
        <f>IF($C11='4. Board Level Worksheet'!$C$5,'4. Board Level Worksheet'!$C$28,"")</f>
        <v/>
      </c>
      <c r="O11" s="79" t="str">
        <f>IF($C11='4. Board Level Worksheet'!$C$5,'4. Board Level Worksheet'!#REF!,"")</f>
        <v/>
      </c>
      <c r="P11" t="s">
        <v>59</v>
      </c>
      <c r="Q11" s="77">
        <v>0.45279999999999998</v>
      </c>
      <c r="R11" s="77">
        <v>0.45279999999999998</v>
      </c>
      <c r="S11" s="77">
        <v>0.26430500000000001</v>
      </c>
      <c r="T11" s="77">
        <v>4.4999999999999998E-2</v>
      </c>
      <c r="U11" s="78">
        <v>103</v>
      </c>
      <c r="V11" s="78">
        <f t="shared" si="0"/>
        <v>0.10299999999999999</v>
      </c>
    </row>
    <row r="12" spans="1:28" x14ac:dyDescent="0.3">
      <c r="A12">
        <v>10</v>
      </c>
      <c r="B12" s="14">
        <v>8</v>
      </c>
      <c r="C12" t="s">
        <v>60</v>
      </c>
      <c r="D12" s="16"/>
      <c r="E12" s="16"/>
      <c r="F12" s="16"/>
      <c r="G12" s="16"/>
      <c r="H12" s="16"/>
      <c r="I12" s="16"/>
      <c r="J12" s="16"/>
      <c r="K12" s="77" t="str">
        <f>IF($C12='4. Board Level Worksheet'!$C$5,'4. Board Level Worksheet'!$C$18,"")</f>
        <v/>
      </c>
      <c r="L12" s="77" t="str">
        <f>IF($C12='4. Board Level Worksheet'!$C$5,'4. Board Level Worksheet'!$C$19,"")</f>
        <v/>
      </c>
      <c r="M12" s="79" t="str">
        <f>IF($C12='4. Board Level Worksheet'!$C$5,'4. Board Level Worksheet'!$C$21,"")</f>
        <v/>
      </c>
      <c r="N12" s="79" t="str">
        <f>IF($C12='4. Board Level Worksheet'!$C$5,'4. Board Level Worksheet'!$C$28,"")</f>
        <v/>
      </c>
      <c r="O12" s="79" t="str">
        <f>IF($C12='4. Board Level Worksheet'!$C$5,'4. Board Level Worksheet'!#REF!,"")</f>
        <v/>
      </c>
      <c r="P12" t="s">
        <v>60</v>
      </c>
      <c r="Q12" s="77">
        <v>0.40289999999999998</v>
      </c>
      <c r="R12" s="77">
        <v>0.40289999999999998</v>
      </c>
      <c r="S12" s="77">
        <v>0.25623600000000002</v>
      </c>
      <c r="T12" s="77">
        <v>3.4000000000000002E-2</v>
      </c>
      <c r="U12" s="78">
        <v>62</v>
      </c>
      <c r="V12" s="78">
        <f t="shared" si="0"/>
        <v>6.2E-2</v>
      </c>
    </row>
    <row r="13" spans="1:28" x14ac:dyDescent="0.3">
      <c r="A13">
        <v>11</v>
      </c>
      <c r="B13" s="14">
        <v>9</v>
      </c>
      <c r="C13" t="s">
        <v>61</v>
      </c>
      <c r="D13" s="16"/>
      <c r="E13" s="16"/>
      <c r="F13" s="16"/>
      <c r="G13" s="16"/>
      <c r="H13" s="16"/>
      <c r="I13" s="16"/>
      <c r="J13" s="16"/>
      <c r="K13" s="77" t="str">
        <f>IF($C13='4. Board Level Worksheet'!$C$5,'4. Board Level Worksheet'!$C$18,"")</f>
        <v/>
      </c>
      <c r="L13" s="77" t="str">
        <f>IF($C13='4. Board Level Worksheet'!$C$5,'4. Board Level Worksheet'!$C$19,"")</f>
        <v/>
      </c>
      <c r="M13" s="79" t="str">
        <f>IF($C13='4. Board Level Worksheet'!$C$5,'4. Board Level Worksheet'!$C$21,"")</f>
        <v/>
      </c>
      <c r="N13" s="79" t="str">
        <f>IF($C13='4. Board Level Worksheet'!$C$5,'4. Board Level Worksheet'!$C$28,"")</f>
        <v/>
      </c>
      <c r="O13" s="79" t="str">
        <f>IF($C13='4. Board Level Worksheet'!$C$5,'4. Board Level Worksheet'!#REF!,"")</f>
        <v/>
      </c>
      <c r="P13" t="s">
        <v>61</v>
      </c>
      <c r="Q13" s="77">
        <v>0.84640000000000004</v>
      </c>
      <c r="R13" s="77">
        <v>0.84640000000000004</v>
      </c>
      <c r="S13" s="77">
        <v>0.48300799999999999</v>
      </c>
      <c r="T13" s="77">
        <v>7.1999999999999995E-2</v>
      </c>
      <c r="U13" s="78">
        <v>491</v>
      </c>
      <c r="V13" s="78">
        <f t="shared" si="0"/>
        <v>0.49099999999999999</v>
      </c>
    </row>
    <row r="14" spans="1:28" x14ac:dyDescent="0.3">
      <c r="A14">
        <v>12</v>
      </c>
      <c r="B14" s="14">
        <v>10</v>
      </c>
      <c r="C14" t="s">
        <v>62</v>
      </c>
      <c r="D14" s="16"/>
      <c r="E14" s="16"/>
      <c r="F14" s="16"/>
      <c r="G14" s="16"/>
      <c r="H14" s="16"/>
      <c r="I14" s="16"/>
      <c r="J14" s="16"/>
      <c r="K14" s="77" t="str">
        <f>IF($C14='4. Board Level Worksheet'!$C$5,'4. Board Level Worksheet'!$C$18,"")</f>
        <v/>
      </c>
      <c r="L14" s="77" t="str">
        <f>IF($C14='4. Board Level Worksheet'!$C$5,'4. Board Level Worksheet'!$C$19,"")</f>
        <v/>
      </c>
      <c r="M14" s="79" t="str">
        <f>IF($C14='4. Board Level Worksheet'!$C$5,'4. Board Level Worksheet'!$C$21,"")</f>
        <v/>
      </c>
      <c r="N14" s="79" t="str">
        <f>IF($C14='4. Board Level Worksheet'!$C$5,'4. Board Level Worksheet'!$C$28,"")</f>
        <v/>
      </c>
      <c r="O14" s="79" t="str">
        <f>IF($C14='4. Board Level Worksheet'!$C$5,'4. Board Level Worksheet'!#REF!,"")</f>
        <v/>
      </c>
      <c r="P14" t="s">
        <v>62</v>
      </c>
      <c r="Q14" s="77">
        <v>0.6784</v>
      </c>
      <c r="R14" s="77">
        <v>0.6784</v>
      </c>
      <c r="S14" s="77">
        <v>0.32154700000000003</v>
      </c>
      <c r="T14" s="77">
        <v>5.0999999999999997E-2</v>
      </c>
      <c r="U14" s="78">
        <v>320</v>
      </c>
      <c r="V14" s="78">
        <f t="shared" si="0"/>
        <v>0.32</v>
      </c>
    </row>
    <row r="15" spans="1:28" x14ac:dyDescent="0.3">
      <c r="A15">
        <v>13</v>
      </c>
      <c r="B15" s="14">
        <v>11</v>
      </c>
      <c r="C15" t="s">
        <v>63</v>
      </c>
      <c r="D15" s="16"/>
      <c r="E15" s="16"/>
      <c r="F15" s="16"/>
      <c r="G15" s="16"/>
      <c r="H15" s="16"/>
      <c r="I15" s="16"/>
      <c r="J15" s="16"/>
      <c r="K15" s="77" t="str">
        <f>IF($C15='4. Board Level Worksheet'!$C$5,'4. Board Level Worksheet'!$C$18,"")</f>
        <v/>
      </c>
      <c r="L15" s="77" t="str">
        <f>IF($C15='4. Board Level Worksheet'!$C$5,'4. Board Level Worksheet'!$C$19,"")</f>
        <v/>
      </c>
      <c r="M15" s="79" t="str">
        <f>IF($C15='4. Board Level Worksheet'!$C$5,'4. Board Level Worksheet'!$C$21,"")</f>
        <v/>
      </c>
      <c r="N15" s="79" t="str">
        <f>IF($C15='4. Board Level Worksheet'!$C$5,'4. Board Level Worksheet'!$C$28,"")</f>
        <v/>
      </c>
      <c r="O15" s="79" t="str">
        <f>IF($C15='4. Board Level Worksheet'!$C$5,'4. Board Level Worksheet'!#REF!,"")</f>
        <v/>
      </c>
      <c r="P15" t="s">
        <v>63</v>
      </c>
      <c r="Q15" s="77">
        <v>1.8102</v>
      </c>
      <c r="R15" s="77">
        <v>1.8102</v>
      </c>
      <c r="S15" s="77">
        <v>1.146633</v>
      </c>
      <c r="T15" s="77">
        <v>0.20100000000000001</v>
      </c>
      <c r="U15" s="78">
        <v>630</v>
      </c>
      <c r="V15" s="78">
        <f t="shared" si="0"/>
        <v>0.63</v>
      </c>
    </row>
    <row r="16" spans="1:28" x14ac:dyDescent="0.3">
      <c r="A16">
        <v>14</v>
      </c>
      <c r="B16" s="14">
        <v>12</v>
      </c>
      <c r="C16" t="s">
        <v>64</v>
      </c>
      <c r="D16" s="16"/>
      <c r="E16" s="16"/>
      <c r="F16" s="16"/>
      <c r="G16" s="16"/>
      <c r="H16" s="16"/>
      <c r="I16" s="16"/>
      <c r="J16" s="16"/>
      <c r="K16" s="77" t="str">
        <f>IF($C16='4. Board Level Worksheet'!$C$5,'4. Board Level Worksheet'!$C$18,"")</f>
        <v/>
      </c>
      <c r="L16" s="77" t="str">
        <f>IF($C16='4. Board Level Worksheet'!$C$5,'4. Board Level Worksheet'!$C$19,"")</f>
        <v/>
      </c>
      <c r="M16" s="79" t="str">
        <f>IF($C16='4. Board Level Worksheet'!$C$5,'4. Board Level Worksheet'!$C$21,"")</f>
        <v/>
      </c>
      <c r="N16" s="79" t="str">
        <f>IF($C16='4. Board Level Worksheet'!$C$5,'4. Board Level Worksheet'!$C$28,"")</f>
        <v/>
      </c>
      <c r="O16" s="79" t="str">
        <f>IF($C16='4. Board Level Worksheet'!$C$5,'4. Board Level Worksheet'!#REF!,"")</f>
        <v/>
      </c>
      <c r="P16" t="s">
        <v>64</v>
      </c>
      <c r="Q16" s="77">
        <v>6.9185999999999996</v>
      </c>
      <c r="R16" s="77">
        <v>6.9185999999999996</v>
      </c>
      <c r="S16" s="77">
        <v>3.721149</v>
      </c>
      <c r="T16" s="77">
        <v>0.52700000000000002</v>
      </c>
      <c r="U16" s="78">
        <v>648</v>
      </c>
      <c r="V16" s="78">
        <f t="shared" si="0"/>
        <v>0.64800000000000002</v>
      </c>
    </row>
    <row r="17" spans="1:22" x14ac:dyDescent="0.3">
      <c r="A17">
        <v>15</v>
      </c>
      <c r="B17" s="14">
        <v>13</v>
      </c>
      <c r="C17" t="s">
        <v>65</v>
      </c>
      <c r="D17" s="16"/>
      <c r="E17" s="16"/>
      <c r="F17" s="16"/>
      <c r="G17" s="16"/>
      <c r="H17" s="16"/>
      <c r="I17" s="16"/>
      <c r="J17" s="16"/>
      <c r="K17" s="77" t="str">
        <f>IF($C17='4. Board Level Worksheet'!$C$5,'4. Board Level Worksheet'!$C$18,"")</f>
        <v/>
      </c>
      <c r="L17" s="77" t="str">
        <f>IF($C17='4. Board Level Worksheet'!$C$5,'4. Board Level Worksheet'!$C$19,"")</f>
        <v/>
      </c>
      <c r="M17" s="79" t="str">
        <f>IF($C17='4. Board Level Worksheet'!$C$5,'4. Board Level Worksheet'!$C$21,"")</f>
        <v/>
      </c>
      <c r="N17" s="79" t="str">
        <f>IF($C17='4. Board Level Worksheet'!$C$5,'4. Board Level Worksheet'!$C$28,"")</f>
        <v/>
      </c>
      <c r="O17" s="79" t="str">
        <f>IF($C17='4. Board Level Worksheet'!$C$5,'4. Board Level Worksheet'!#REF!,"")</f>
        <v/>
      </c>
      <c r="P17" t="s">
        <v>65</v>
      </c>
      <c r="Q17" s="77">
        <v>1.4395</v>
      </c>
      <c r="R17" s="77">
        <v>1.4395</v>
      </c>
      <c r="S17" s="77">
        <v>0.99995500000000004</v>
      </c>
      <c r="T17" s="77">
        <v>0.17100000000000001</v>
      </c>
      <c r="U17" s="78">
        <v>311</v>
      </c>
      <c r="V17" s="78">
        <f t="shared" si="0"/>
        <v>0.311</v>
      </c>
    </row>
    <row r="18" spans="1:22" x14ac:dyDescent="0.3">
      <c r="A18">
        <v>16</v>
      </c>
      <c r="B18" s="14">
        <v>14</v>
      </c>
      <c r="C18" t="s">
        <v>66</v>
      </c>
      <c r="D18" s="16"/>
      <c r="E18" s="16"/>
      <c r="F18" s="16"/>
      <c r="G18" s="16"/>
      <c r="H18" s="16"/>
      <c r="I18" s="16"/>
      <c r="J18" s="16"/>
      <c r="K18" s="77" t="str">
        <f>IF($C18='4. Board Level Worksheet'!$C$5,'4. Board Level Worksheet'!$C$18,"")</f>
        <v/>
      </c>
      <c r="L18" s="77" t="str">
        <f>IF($C18='4. Board Level Worksheet'!$C$5,'4. Board Level Worksheet'!$C$19,"")</f>
        <v/>
      </c>
      <c r="M18" s="79" t="str">
        <f>IF($C18='4. Board Level Worksheet'!$C$5,'4. Board Level Worksheet'!$C$21,"")</f>
        <v/>
      </c>
      <c r="N18" s="79" t="str">
        <f>IF($C18='4. Board Level Worksheet'!$C$5,'4. Board Level Worksheet'!$C$28,"")</f>
        <v/>
      </c>
      <c r="O18" s="79" t="str">
        <f>IF($C18='4. Board Level Worksheet'!$C$5,'4. Board Level Worksheet'!#REF!,"")</f>
        <v/>
      </c>
      <c r="P18" t="s">
        <v>66</v>
      </c>
      <c r="Q18" s="77">
        <v>0.88219999999999998</v>
      </c>
      <c r="R18" s="77">
        <v>0.88219999999999998</v>
      </c>
      <c r="S18" s="77">
        <v>0.47901700000000003</v>
      </c>
      <c r="T18" s="77">
        <v>7.8E-2</v>
      </c>
      <c r="U18" s="78">
        <v>933</v>
      </c>
      <c r="V18" s="78">
        <f t="shared" si="0"/>
        <v>0.93300000000000005</v>
      </c>
    </row>
    <row r="19" spans="1:22" x14ac:dyDescent="0.3">
      <c r="A19">
        <v>17</v>
      </c>
      <c r="B19" s="14">
        <v>15</v>
      </c>
      <c r="C19" t="s">
        <v>67</v>
      </c>
      <c r="D19" s="16"/>
      <c r="E19" s="16"/>
      <c r="F19" s="16"/>
      <c r="G19" s="16"/>
      <c r="H19" s="16"/>
      <c r="I19" s="16"/>
      <c r="J19" s="16"/>
      <c r="K19" s="77" t="str">
        <f>IF($C19='4. Board Level Worksheet'!$C$5,'4. Board Level Worksheet'!$C$18,"")</f>
        <v/>
      </c>
      <c r="L19" s="77" t="str">
        <f>IF($C19='4. Board Level Worksheet'!$C$5,'4. Board Level Worksheet'!$C$19,"")</f>
        <v/>
      </c>
      <c r="M19" s="79" t="str">
        <f>IF($C19='4. Board Level Worksheet'!$C$5,'4. Board Level Worksheet'!$C$21,"")</f>
        <v/>
      </c>
      <c r="N19" s="79" t="str">
        <f>IF($C19='4. Board Level Worksheet'!$C$5,'4. Board Level Worksheet'!$C$28,"")</f>
        <v/>
      </c>
      <c r="O19" s="79" t="str">
        <f>IF($C19='4. Board Level Worksheet'!$C$5,'4. Board Level Worksheet'!#REF!,"")</f>
        <v/>
      </c>
      <c r="P19" t="s">
        <v>67</v>
      </c>
      <c r="Q19" s="77">
        <v>0.53200000000000003</v>
      </c>
      <c r="R19" s="77">
        <v>0.53200000000000003</v>
      </c>
      <c r="S19" s="77">
        <v>0.26747199999999999</v>
      </c>
      <c r="T19" s="77">
        <v>3.5000000000000003E-2</v>
      </c>
      <c r="U19" s="78">
        <v>768</v>
      </c>
      <c r="V19" s="78">
        <f t="shared" si="0"/>
        <v>0.76800000000000002</v>
      </c>
    </row>
    <row r="20" spans="1:22" x14ac:dyDescent="0.3">
      <c r="A20">
        <v>18</v>
      </c>
      <c r="B20" s="14">
        <v>16</v>
      </c>
      <c r="C20" t="s">
        <v>68</v>
      </c>
      <c r="D20" s="16"/>
      <c r="E20" s="16"/>
      <c r="F20" s="16"/>
      <c r="G20" s="16"/>
      <c r="H20" s="16"/>
      <c r="I20" s="16"/>
      <c r="J20" s="16"/>
      <c r="K20" s="77" t="str">
        <f>IF($C20='4. Board Level Worksheet'!$C$5,'4. Board Level Worksheet'!$C$18,"")</f>
        <v/>
      </c>
      <c r="L20" s="77" t="str">
        <f>IF($C20='4. Board Level Worksheet'!$C$5,'4. Board Level Worksheet'!$C$19,"")</f>
        <v/>
      </c>
      <c r="M20" s="79" t="str">
        <f>IF($C20='4. Board Level Worksheet'!$C$5,'4. Board Level Worksheet'!$C$21,"")</f>
        <v/>
      </c>
      <c r="N20" s="79" t="str">
        <f>IF($C20='4. Board Level Worksheet'!$C$5,'4. Board Level Worksheet'!$C$28,"")</f>
        <v/>
      </c>
      <c r="O20" s="79" t="str">
        <f>IF($C20='4. Board Level Worksheet'!$C$5,'4. Board Level Worksheet'!#REF!,"")</f>
        <v/>
      </c>
      <c r="P20" t="s">
        <v>68</v>
      </c>
      <c r="Q20" s="77">
        <v>2.5880000000000001</v>
      </c>
      <c r="R20" s="77">
        <v>2.5880000000000001</v>
      </c>
      <c r="S20" s="77">
        <v>1.6960470000000001</v>
      </c>
      <c r="T20" s="77">
        <v>0.28199999999999997</v>
      </c>
      <c r="U20" s="78">
        <v>497</v>
      </c>
      <c r="V20" s="78">
        <f t="shared" si="0"/>
        <v>0.497</v>
      </c>
    </row>
    <row r="21" spans="1:22" x14ac:dyDescent="0.3">
      <c r="A21">
        <v>19</v>
      </c>
      <c r="B21" s="14">
        <v>17</v>
      </c>
      <c r="C21" t="s">
        <v>69</v>
      </c>
      <c r="D21" s="16"/>
      <c r="E21" s="16"/>
      <c r="F21" s="16"/>
      <c r="G21" s="16"/>
      <c r="H21" s="16"/>
      <c r="I21" s="16"/>
      <c r="J21" s="16"/>
      <c r="K21" s="77" t="str">
        <f>IF($C21='4. Board Level Worksheet'!$C$5,'4. Board Level Worksheet'!$C$18,"")</f>
        <v/>
      </c>
      <c r="L21" s="77" t="str">
        <f>IF($C21='4. Board Level Worksheet'!$C$5,'4. Board Level Worksheet'!$C$19,"")</f>
        <v/>
      </c>
      <c r="M21" s="79" t="str">
        <f>IF($C21='4. Board Level Worksheet'!$C$5,'4. Board Level Worksheet'!$C$21,"")</f>
        <v/>
      </c>
      <c r="N21" s="79" t="str">
        <f>IF($C21='4. Board Level Worksheet'!$C$5,'4. Board Level Worksheet'!$C$28,"")</f>
        <v/>
      </c>
      <c r="O21" s="79" t="str">
        <f>IF($C21='4. Board Level Worksheet'!$C$5,'4. Board Level Worksheet'!#REF!,"")</f>
        <v/>
      </c>
      <c r="P21" t="s">
        <v>69</v>
      </c>
      <c r="Q21" s="77">
        <v>1.0784</v>
      </c>
      <c r="R21" s="77">
        <v>1.0784</v>
      </c>
      <c r="S21" s="77">
        <v>0.71854300000000004</v>
      </c>
      <c r="T21" s="77">
        <v>0.123</v>
      </c>
      <c r="U21" s="78">
        <v>149</v>
      </c>
      <c r="V21" s="78">
        <f t="shared" si="0"/>
        <v>0.14899999999999999</v>
      </c>
    </row>
    <row r="22" spans="1:22" x14ac:dyDescent="0.3">
      <c r="A22">
        <v>20</v>
      </c>
      <c r="B22" s="14">
        <v>18</v>
      </c>
      <c r="C22" t="s">
        <v>70</v>
      </c>
      <c r="D22" s="16"/>
      <c r="E22" s="16"/>
      <c r="F22" s="16"/>
      <c r="G22" s="16"/>
      <c r="H22" s="16"/>
      <c r="I22" s="16"/>
      <c r="J22" s="16"/>
      <c r="K22" s="77" t="str">
        <f>IF($C22='4. Board Level Worksheet'!$C$5,'4. Board Level Worksheet'!$C$18,"")</f>
        <v/>
      </c>
      <c r="L22" s="77" t="str">
        <f>IF($C22='4. Board Level Worksheet'!$C$5,'4. Board Level Worksheet'!$C$19,"")</f>
        <v/>
      </c>
      <c r="M22" s="79" t="str">
        <f>IF($C22='4. Board Level Worksheet'!$C$5,'4. Board Level Worksheet'!$C$21,"")</f>
        <v/>
      </c>
      <c r="N22" s="79" t="str">
        <f>IF($C22='4. Board Level Worksheet'!$C$5,'4. Board Level Worksheet'!$C$28,"")</f>
        <v/>
      </c>
      <c r="O22" s="79" t="str">
        <f>IF($C22='4. Board Level Worksheet'!$C$5,'4. Board Level Worksheet'!#REF!,"")</f>
        <v/>
      </c>
      <c r="P22" t="s">
        <v>70</v>
      </c>
      <c r="Q22" s="77">
        <v>0.84499999999999997</v>
      </c>
      <c r="R22" s="77">
        <v>0.84499999999999997</v>
      </c>
      <c r="S22" s="77">
        <v>0.48560799999999998</v>
      </c>
      <c r="T22" s="77">
        <v>9.0999999999999998E-2</v>
      </c>
      <c r="U22" s="78">
        <v>262</v>
      </c>
      <c r="V22" s="78">
        <f t="shared" si="0"/>
        <v>0.26200000000000001</v>
      </c>
    </row>
    <row r="23" spans="1:22" x14ac:dyDescent="0.3">
      <c r="A23">
        <v>21</v>
      </c>
      <c r="B23" s="14">
        <v>19</v>
      </c>
      <c r="C23" t="s">
        <v>71</v>
      </c>
      <c r="D23" s="16"/>
      <c r="E23" s="16"/>
      <c r="F23" s="16"/>
      <c r="G23" s="16"/>
      <c r="H23" s="16"/>
      <c r="I23" s="16"/>
      <c r="J23" s="16"/>
      <c r="K23" s="77" t="str">
        <f>IF($C23='4. Board Level Worksheet'!$C$5,'4. Board Level Worksheet'!$C$18,"")</f>
        <v/>
      </c>
      <c r="L23" s="77" t="str">
        <f>IF($C23='4. Board Level Worksheet'!$C$5,'4. Board Level Worksheet'!$C$19,"")</f>
        <v/>
      </c>
      <c r="M23" s="79" t="str">
        <f>IF($C23='4. Board Level Worksheet'!$C$5,'4. Board Level Worksheet'!$C$21,"")</f>
        <v/>
      </c>
      <c r="N23" s="79" t="str">
        <f>IF($C23='4. Board Level Worksheet'!$C$5,'4. Board Level Worksheet'!$C$28,"")</f>
        <v/>
      </c>
      <c r="O23" s="79" t="str">
        <f>IF($C23='4. Board Level Worksheet'!$C$5,'4. Board Level Worksheet'!#REF!,"")</f>
        <v/>
      </c>
      <c r="P23" t="s">
        <v>71</v>
      </c>
      <c r="Q23" s="77">
        <v>2.9912999999999998</v>
      </c>
      <c r="R23" s="77">
        <v>2.9912999999999998</v>
      </c>
      <c r="S23" s="77">
        <v>2.0338720000000001</v>
      </c>
      <c r="T23" s="77">
        <v>0.41699999999999998</v>
      </c>
      <c r="U23" s="78">
        <v>1462</v>
      </c>
      <c r="V23" s="78">
        <f t="shared" si="0"/>
        <v>1.462</v>
      </c>
    </row>
    <row r="24" spans="1:22" x14ac:dyDescent="0.3">
      <c r="A24">
        <v>22</v>
      </c>
      <c r="B24" s="14">
        <v>20</v>
      </c>
      <c r="C24" t="s">
        <v>72</v>
      </c>
      <c r="D24" s="16"/>
      <c r="E24" s="16"/>
      <c r="F24" s="16"/>
      <c r="G24" s="16"/>
      <c r="H24" s="16"/>
      <c r="I24" s="16"/>
      <c r="J24" s="16"/>
      <c r="K24" s="77" t="str">
        <f>IF($C24='4. Board Level Worksheet'!$C$5,'4. Board Level Worksheet'!$C$18,"")</f>
        <v/>
      </c>
      <c r="L24" s="77" t="str">
        <f>IF($C24='4. Board Level Worksheet'!$C$5,'4. Board Level Worksheet'!$C$19,"")</f>
        <v/>
      </c>
      <c r="M24" s="79" t="str">
        <f>IF($C24='4. Board Level Worksheet'!$C$5,'4. Board Level Worksheet'!$C$21,"")</f>
        <v/>
      </c>
      <c r="N24" s="79" t="str">
        <f>IF($C24='4. Board Level Worksheet'!$C$5,'4. Board Level Worksheet'!$C$28,"")</f>
        <v/>
      </c>
      <c r="O24" s="79" t="str">
        <f>IF($C24='4. Board Level Worksheet'!$C$5,'4. Board Level Worksheet'!#REF!,"")</f>
        <v/>
      </c>
      <c r="P24" t="s">
        <v>72</v>
      </c>
      <c r="Q24" s="77">
        <v>1.2395</v>
      </c>
      <c r="R24" s="77">
        <v>1.2395</v>
      </c>
      <c r="S24" s="77">
        <v>0.88417500000000004</v>
      </c>
      <c r="T24" s="77">
        <v>0.155</v>
      </c>
      <c r="U24" s="78">
        <v>1045</v>
      </c>
      <c r="V24" s="78">
        <f t="shared" si="0"/>
        <v>1.0449999999999999</v>
      </c>
    </row>
    <row r="25" spans="1:22" x14ac:dyDescent="0.3">
      <c r="A25">
        <v>23</v>
      </c>
      <c r="B25" s="14">
        <v>21</v>
      </c>
      <c r="C25" t="s">
        <v>73</v>
      </c>
      <c r="D25" s="16"/>
      <c r="E25" s="16"/>
      <c r="F25" s="16"/>
      <c r="G25" s="16"/>
      <c r="H25" s="16"/>
      <c r="I25" s="16"/>
      <c r="J25" s="16"/>
      <c r="K25" s="77" t="str">
        <f>IF($C25='4. Board Level Worksheet'!$C$5,'4. Board Level Worksheet'!$C$18,"")</f>
        <v/>
      </c>
      <c r="L25" s="77" t="str">
        <f>IF($C25='4. Board Level Worksheet'!$C$5,'4. Board Level Worksheet'!$C$19,"")</f>
        <v/>
      </c>
      <c r="M25" s="79" t="str">
        <f>IF($C25='4. Board Level Worksheet'!$C$5,'4. Board Level Worksheet'!$C$21,"")</f>
        <v/>
      </c>
      <c r="N25" s="79" t="str">
        <f>IF($C25='4. Board Level Worksheet'!$C$5,'4. Board Level Worksheet'!$C$28,"")</f>
        <v/>
      </c>
      <c r="O25" s="79" t="str">
        <f>IF($C25='4. Board Level Worksheet'!$C$5,'4. Board Level Worksheet'!#REF!,"")</f>
        <v/>
      </c>
      <c r="P25" t="s">
        <v>73</v>
      </c>
      <c r="Q25" s="77">
        <v>1.1619999999999999</v>
      </c>
      <c r="R25" s="77">
        <v>1.1619999999999999</v>
      </c>
      <c r="S25" s="77">
        <v>0.67302499999999998</v>
      </c>
      <c r="T25" s="77">
        <v>0.12</v>
      </c>
      <c r="U25" s="78">
        <v>794</v>
      </c>
      <c r="V25" s="78">
        <f t="shared" si="0"/>
        <v>0.79400000000000004</v>
      </c>
    </row>
    <row r="26" spans="1:22" x14ac:dyDescent="0.3">
      <c r="A26">
        <v>24</v>
      </c>
      <c r="B26" s="14">
        <v>22</v>
      </c>
      <c r="C26" t="s">
        <v>74</v>
      </c>
      <c r="D26" s="16"/>
      <c r="E26" s="16"/>
      <c r="F26" s="16"/>
      <c r="G26" s="16"/>
      <c r="H26" s="16"/>
      <c r="I26" s="16"/>
      <c r="J26" s="16"/>
      <c r="K26" s="77" t="str">
        <f>IF($C26='4. Board Level Worksheet'!$C$5,'4. Board Level Worksheet'!$C$18,"")</f>
        <v/>
      </c>
      <c r="L26" s="77" t="str">
        <f>IF($C26='4. Board Level Worksheet'!$C$5,'4. Board Level Worksheet'!$C$19,"")</f>
        <v/>
      </c>
      <c r="M26" s="79" t="str">
        <f>IF($C26='4. Board Level Worksheet'!$C$5,'4. Board Level Worksheet'!$C$21,"")</f>
        <v/>
      </c>
      <c r="N26" s="79" t="str">
        <f>IF($C26='4. Board Level Worksheet'!$C$5,'4. Board Level Worksheet'!$C$28,"")</f>
        <v/>
      </c>
      <c r="O26" s="79" t="str">
        <f>IF($C26='4. Board Level Worksheet'!$C$5,'4. Board Level Worksheet'!#REF!,"")</f>
        <v/>
      </c>
      <c r="P26" t="s">
        <v>74</v>
      </c>
      <c r="Q26" s="77">
        <v>1.0193000000000001</v>
      </c>
      <c r="R26" s="77">
        <v>1.0193000000000001</v>
      </c>
      <c r="S26" s="77">
        <v>0.53801399999999999</v>
      </c>
      <c r="T26" s="77">
        <v>6.9000000000000006E-2</v>
      </c>
      <c r="U26" s="78">
        <v>428</v>
      </c>
      <c r="V26" s="78">
        <f t="shared" si="0"/>
        <v>0.42799999999999999</v>
      </c>
    </row>
    <row r="27" spans="1:22" x14ac:dyDescent="0.3">
      <c r="A27">
        <v>25</v>
      </c>
      <c r="B27" s="14">
        <v>23</v>
      </c>
      <c r="C27" t="s">
        <v>75</v>
      </c>
      <c r="D27" s="16"/>
      <c r="E27" s="16"/>
      <c r="F27" s="16"/>
      <c r="G27" s="16"/>
      <c r="H27" s="16"/>
      <c r="I27" s="16"/>
      <c r="J27" s="16"/>
      <c r="K27" s="77" t="str">
        <f>IF($C27='4. Board Level Worksheet'!$C$5,'4. Board Level Worksheet'!$C$18,"")</f>
        <v/>
      </c>
      <c r="L27" s="77" t="str">
        <f>IF($C27='4. Board Level Worksheet'!$C$5,'4. Board Level Worksheet'!$C$19,"")</f>
        <v/>
      </c>
      <c r="M27" s="79" t="str">
        <f>IF($C27='4. Board Level Worksheet'!$C$5,'4. Board Level Worksheet'!$C$21,"")</f>
        <v/>
      </c>
      <c r="N27" s="79" t="str">
        <f>IF($C27='4. Board Level Worksheet'!$C$5,'4. Board Level Worksheet'!$C$28,"")</f>
        <v/>
      </c>
      <c r="O27" s="79" t="str">
        <f>IF($C27='4. Board Level Worksheet'!$C$5,'4. Board Level Worksheet'!#REF!,"")</f>
        <v/>
      </c>
      <c r="P27" t="s">
        <v>75</v>
      </c>
      <c r="Q27" s="77">
        <v>0.7641</v>
      </c>
      <c r="R27" s="77">
        <v>0.7641</v>
      </c>
      <c r="S27" s="77">
        <v>0.36727500000000002</v>
      </c>
      <c r="T27" s="77">
        <v>6.7000000000000004E-2</v>
      </c>
      <c r="U27" s="78">
        <v>765</v>
      </c>
      <c r="V27" s="78">
        <f t="shared" si="0"/>
        <v>0.76500000000000001</v>
      </c>
    </row>
    <row r="28" spans="1:22" x14ac:dyDescent="0.3">
      <c r="A28">
        <v>26</v>
      </c>
      <c r="B28" s="14">
        <v>24</v>
      </c>
      <c r="C28" t="s">
        <v>76</v>
      </c>
      <c r="D28" s="16"/>
      <c r="E28" s="16"/>
      <c r="F28" s="16"/>
      <c r="G28" s="16"/>
      <c r="H28" s="16"/>
      <c r="I28" s="16"/>
      <c r="J28" s="16"/>
      <c r="K28" s="77" t="str">
        <f>IF($C28='4. Board Level Worksheet'!$C$5,'4. Board Level Worksheet'!$C$18,"")</f>
        <v/>
      </c>
      <c r="L28" s="77" t="str">
        <f>IF($C28='4. Board Level Worksheet'!$C$5,'4. Board Level Worksheet'!$C$19,"")</f>
        <v/>
      </c>
      <c r="M28" s="79" t="str">
        <f>IF($C28='4. Board Level Worksheet'!$C$5,'4. Board Level Worksheet'!$C$21,"")</f>
        <v/>
      </c>
      <c r="N28" s="79" t="str">
        <f>IF($C28='4. Board Level Worksheet'!$C$5,'4. Board Level Worksheet'!$C$28,"")</f>
        <v/>
      </c>
      <c r="O28" s="79" t="str">
        <f>IF($C28='4. Board Level Worksheet'!$C$5,'4. Board Level Worksheet'!#REF!,"")</f>
        <v/>
      </c>
      <c r="P28" t="s">
        <v>76</v>
      </c>
      <c r="Q28" s="77">
        <v>1.4674</v>
      </c>
      <c r="R28" s="77">
        <v>1.4674</v>
      </c>
      <c r="S28" s="77">
        <v>0.863236</v>
      </c>
      <c r="T28" s="77">
        <v>0.156</v>
      </c>
      <c r="U28" s="78">
        <v>331</v>
      </c>
      <c r="V28" s="78">
        <f t="shared" si="0"/>
        <v>0.33100000000000002</v>
      </c>
    </row>
    <row r="29" spans="1:22" x14ac:dyDescent="0.3">
      <c r="A29">
        <v>27</v>
      </c>
      <c r="B29" s="14">
        <v>25</v>
      </c>
      <c r="C29" t="s">
        <v>77</v>
      </c>
      <c r="D29" s="16"/>
      <c r="E29" s="16"/>
      <c r="F29" s="16"/>
      <c r="G29" s="16"/>
      <c r="H29" s="16"/>
      <c r="I29" s="16"/>
      <c r="J29" s="16"/>
      <c r="K29" s="77" t="str">
        <f>IF($C29='4. Board Level Worksheet'!$C$5,'4. Board Level Worksheet'!$C$18,"")</f>
        <v/>
      </c>
      <c r="L29" s="77" t="str">
        <f>IF($C29='4. Board Level Worksheet'!$C$5,'4. Board Level Worksheet'!$C$19,"")</f>
        <v/>
      </c>
      <c r="M29" s="79" t="str">
        <f>IF($C29='4. Board Level Worksheet'!$C$5,'4. Board Level Worksheet'!$C$21,"")</f>
        <v/>
      </c>
      <c r="N29" s="79" t="str">
        <f>IF($C29='4. Board Level Worksheet'!$C$5,'4. Board Level Worksheet'!$C$28,"")</f>
        <v/>
      </c>
      <c r="O29" s="79" t="str">
        <f>IF($C29='4. Board Level Worksheet'!$C$5,'4. Board Level Worksheet'!#REF!,"")</f>
        <v/>
      </c>
      <c r="P29" t="s">
        <v>77</v>
      </c>
      <c r="Q29" s="77">
        <v>1.6815</v>
      </c>
      <c r="R29" s="77">
        <v>1.6815</v>
      </c>
      <c r="S29" s="77">
        <v>1.073366</v>
      </c>
      <c r="T29" s="77">
        <v>0.161</v>
      </c>
      <c r="U29" s="78">
        <v>780</v>
      </c>
      <c r="V29" s="78">
        <f t="shared" si="0"/>
        <v>0.78</v>
      </c>
    </row>
    <row r="30" spans="1:22" x14ac:dyDescent="0.3">
      <c r="A30">
        <v>28</v>
      </c>
      <c r="B30" s="14">
        <v>26</v>
      </c>
      <c r="C30" t="s">
        <v>78</v>
      </c>
      <c r="D30" s="16"/>
      <c r="E30" s="16"/>
      <c r="F30" s="16"/>
      <c r="G30" s="16"/>
      <c r="H30" s="16"/>
      <c r="I30" s="16"/>
      <c r="J30" s="16"/>
      <c r="K30" s="77" t="str">
        <f>IF($C30='4. Board Level Worksheet'!$C$5,'4. Board Level Worksheet'!$C$18,"")</f>
        <v/>
      </c>
      <c r="L30" s="77" t="str">
        <f>IF($C30='4. Board Level Worksheet'!$C$5,'4. Board Level Worksheet'!$C$19,"")</f>
        <v/>
      </c>
      <c r="M30" s="79" t="str">
        <f>IF($C30='4. Board Level Worksheet'!$C$5,'4. Board Level Worksheet'!$C$21,"")</f>
        <v/>
      </c>
      <c r="N30" s="79" t="str">
        <f>IF($C30='4. Board Level Worksheet'!$C$5,'4. Board Level Worksheet'!$C$28,"")</f>
        <v/>
      </c>
      <c r="O30" s="79" t="str">
        <f>IF($C30='4. Board Level Worksheet'!$C$5,'4. Board Level Worksheet'!#REF!,"")</f>
        <v/>
      </c>
      <c r="P30" t="s">
        <v>78</v>
      </c>
      <c r="Q30" s="77">
        <v>0.86070000000000002</v>
      </c>
      <c r="R30" s="77">
        <v>0.86070000000000002</v>
      </c>
      <c r="S30" s="77">
        <v>0.43895899999999999</v>
      </c>
      <c r="T30" s="77">
        <v>5.8000000000000003E-2</v>
      </c>
      <c r="U30" s="78">
        <v>147</v>
      </c>
      <c r="V30" s="78">
        <f t="shared" si="0"/>
        <v>0.14699999999999999</v>
      </c>
    </row>
    <row r="31" spans="1:22" x14ac:dyDescent="0.3">
      <c r="A31">
        <v>29</v>
      </c>
      <c r="B31" s="14">
        <v>27</v>
      </c>
      <c r="C31" t="s">
        <v>79</v>
      </c>
      <c r="D31" s="16"/>
      <c r="E31" s="16"/>
      <c r="F31" s="16"/>
      <c r="G31" s="16"/>
      <c r="H31" s="16"/>
      <c r="I31" s="16"/>
      <c r="J31" s="16"/>
      <c r="K31" s="77" t="str">
        <f>IF($C31='4. Board Level Worksheet'!$C$5,'4. Board Level Worksheet'!$C$18,"")</f>
        <v/>
      </c>
      <c r="L31" s="77" t="str">
        <f>IF($C31='4. Board Level Worksheet'!$C$5,'4. Board Level Worksheet'!$C$19,"")</f>
        <v/>
      </c>
      <c r="M31" s="79" t="str">
        <f>IF($C31='4. Board Level Worksheet'!$C$5,'4. Board Level Worksheet'!$C$21,"")</f>
        <v/>
      </c>
      <c r="N31" s="79" t="str">
        <f>IF($C31='4. Board Level Worksheet'!$C$5,'4. Board Level Worksheet'!$C$28,"")</f>
        <v/>
      </c>
      <c r="O31" s="79" t="str">
        <f>IF($C31='4. Board Level Worksheet'!$C$5,'4. Board Level Worksheet'!#REF!,"")</f>
        <v/>
      </c>
      <c r="P31" t="s">
        <v>79</v>
      </c>
      <c r="Q31" s="77">
        <v>0.56810000000000005</v>
      </c>
      <c r="R31" s="77">
        <v>0.56810000000000005</v>
      </c>
      <c r="S31" s="77">
        <v>0.31396499999999999</v>
      </c>
      <c r="T31" s="77">
        <v>4.9000000000000002E-2</v>
      </c>
      <c r="U31" s="78">
        <v>820</v>
      </c>
      <c r="V31" s="78">
        <f t="shared" si="0"/>
        <v>0.82</v>
      </c>
    </row>
    <row r="32" spans="1:22" x14ac:dyDescent="0.3">
      <c r="A32">
        <v>30</v>
      </c>
      <c r="B32" s="14">
        <v>28</v>
      </c>
      <c r="C32" t="s">
        <v>80</v>
      </c>
      <c r="D32" s="16"/>
      <c r="E32" s="16"/>
      <c r="F32" s="16"/>
      <c r="G32" s="16"/>
      <c r="H32" s="16"/>
      <c r="I32" s="16"/>
      <c r="J32" s="16"/>
      <c r="K32" s="77" t="str">
        <f>IF($C32='4. Board Level Worksheet'!$C$5,'4. Board Level Worksheet'!$C$18,"")</f>
        <v/>
      </c>
      <c r="L32" s="77" t="str">
        <f>IF($C32='4. Board Level Worksheet'!$C$5,'4. Board Level Worksheet'!$C$19,"")</f>
        <v/>
      </c>
      <c r="M32" s="79" t="str">
        <f>IF($C32='4. Board Level Worksheet'!$C$5,'4. Board Level Worksheet'!$C$21,"")</f>
        <v/>
      </c>
      <c r="N32" s="79" t="str">
        <f>IF($C32='4. Board Level Worksheet'!$C$5,'4. Board Level Worksheet'!$C$28,"")</f>
        <v/>
      </c>
      <c r="O32" s="79" t="str">
        <f>IF($C32='4. Board Level Worksheet'!$C$5,'4. Board Level Worksheet'!#REF!,"")</f>
        <v/>
      </c>
      <c r="P32" t="s">
        <v>80</v>
      </c>
      <c r="Q32" s="77">
        <v>0.28489999999999999</v>
      </c>
      <c r="R32" s="77">
        <v>0.28489999999999999</v>
      </c>
      <c r="S32" s="77">
        <v>0.17255899999999999</v>
      </c>
      <c r="T32" s="77">
        <v>2.1000000000000001E-2</v>
      </c>
      <c r="U32" s="78">
        <v>63</v>
      </c>
      <c r="V32" s="78">
        <f t="shared" si="0"/>
        <v>6.3E-2</v>
      </c>
    </row>
    <row r="33" spans="1:22" x14ac:dyDescent="0.3">
      <c r="A33">
        <v>31</v>
      </c>
      <c r="B33" s="14">
        <v>29</v>
      </c>
      <c r="C33" t="s">
        <v>81</v>
      </c>
      <c r="D33" s="16"/>
      <c r="E33" s="16"/>
      <c r="F33" s="16"/>
      <c r="G33" s="16"/>
      <c r="H33" s="16"/>
      <c r="I33" s="16"/>
      <c r="J33" s="16"/>
      <c r="K33" s="77" t="str">
        <f>IF($C33='4. Board Level Worksheet'!$C$5,'4. Board Level Worksheet'!$C$18,"")</f>
        <v/>
      </c>
      <c r="L33" s="77" t="str">
        <f>IF($C33='4. Board Level Worksheet'!$C$5,'4. Board Level Worksheet'!$C$19,"")</f>
        <v/>
      </c>
      <c r="M33" s="79" t="str">
        <f>IF($C33='4. Board Level Worksheet'!$C$5,'4. Board Level Worksheet'!$C$21,"")</f>
        <v/>
      </c>
      <c r="N33" s="79" t="str">
        <f>IF($C33='4. Board Level Worksheet'!$C$5,'4. Board Level Worksheet'!$C$28,"")</f>
        <v/>
      </c>
      <c r="O33" s="79" t="str">
        <f>IF($C33='4. Board Level Worksheet'!$C$5,'4. Board Level Worksheet'!#REF!,"")</f>
        <v/>
      </c>
      <c r="P33" t="s">
        <v>81</v>
      </c>
      <c r="Q33" s="77">
        <v>0.4471</v>
      </c>
      <c r="R33" s="77">
        <v>0.4471</v>
      </c>
      <c r="S33" s="77">
        <v>0.25007699999999999</v>
      </c>
      <c r="T33" s="77">
        <v>3.7999999999999999E-2</v>
      </c>
      <c r="U33" s="78">
        <v>199</v>
      </c>
      <c r="V33" s="78">
        <f t="shared" si="0"/>
        <v>0.19900000000000001</v>
      </c>
    </row>
    <row r="34" spans="1:22" x14ac:dyDescent="0.3">
      <c r="A34">
        <v>32</v>
      </c>
      <c r="B34" s="14" t="s">
        <v>37</v>
      </c>
      <c r="C34" t="s">
        <v>82</v>
      </c>
      <c r="D34" s="16"/>
      <c r="E34" s="16"/>
      <c r="F34" s="16"/>
      <c r="G34" s="16"/>
      <c r="H34" s="16"/>
      <c r="I34" s="16"/>
      <c r="J34" s="16"/>
      <c r="K34" s="77" t="str">
        <f>IF($C34='4. Board Level Worksheet'!$C$5,'4. Board Level Worksheet'!$C$18,"")</f>
        <v/>
      </c>
      <c r="L34" s="77" t="str">
        <f>IF($C34='4. Board Level Worksheet'!$C$5,'4. Board Level Worksheet'!$C$19,"")</f>
        <v/>
      </c>
      <c r="M34" s="79" t="str">
        <f>IF($C34='4. Board Level Worksheet'!$C$5,'4. Board Level Worksheet'!$C$21,"")</f>
        <v/>
      </c>
      <c r="N34" s="79" t="str">
        <f>IF($C34='4. Board Level Worksheet'!$C$5,'4. Board Level Worksheet'!$C$28,"")</f>
        <v/>
      </c>
      <c r="O34" s="79" t="str">
        <f>IF($C34='4. Board Level Worksheet'!$C$5,'4. Board Level Worksheet'!#REF!,"")</f>
        <v/>
      </c>
      <c r="P34" t="s">
        <v>82</v>
      </c>
      <c r="Q34" s="77">
        <v>0.10199999999999999</v>
      </c>
      <c r="R34" s="77">
        <v>0.10199999999999999</v>
      </c>
      <c r="S34" s="77">
        <v>4.2092999999999998E-2</v>
      </c>
      <c r="T34" s="77">
        <v>7.0000000000000001E-3</v>
      </c>
      <c r="U34" s="78">
        <v>58</v>
      </c>
      <c r="V34" s="78">
        <f t="shared" si="0"/>
        <v>5.8000000000000003E-2</v>
      </c>
    </row>
    <row r="35" spans="1:22" x14ac:dyDescent="0.3">
      <c r="A35">
        <v>33</v>
      </c>
      <c r="B35" s="14" t="s">
        <v>38</v>
      </c>
      <c r="C35" t="s">
        <v>83</v>
      </c>
      <c r="D35" s="16"/>
      <c r="E35" s="16"/>
      <c r="F35" s="16"/>
      <c r="G35" s="16"/>
      <c r="H35" s="16"/>
      <c r="I35" s="16"/>
      <c r="J35" s="16"/>
      <c r="K35" s="77" t="str">
        <f>IF($C35='4. Board Level Worksheet'!$C$5,'4. Board Level Worksheet'!$C$18,"")</f>
        <v/>
      </c>
      <c r="L35" s="77" t="str">
        <f>IF($C35='4. Board Level Worksheet'!$C$5,'4. Board Level Worksheet'!$C$19,"")</f>
        <v/>
      </c>
      <c r="M35" s="79" t="str">
        <f>IF($C35='4. Board Level Worksheet'!$C$5,'4. Board Level Worksheet'!$C$21,"")</f>
        <v/>
      </c>
      <c r="N35" s="79" t="str">
        <f>IF($C35='4. Board Level Worksheet'!$C$5,'4. Board Level Worksheet'!$C$28,"")</f>
        <v/>
      </c>
      <c r="O35" s="79" t="str">
        <f>IF($C35='4. Board Level Worksheet'!$C$5,'4. Board Level Worksheet'!#REF!,"")</f>
        <v/>
      </c>
      <c r="P35" t="s">
        <v>83</v>
      </c>
      <c r="Q35" s="77">
        <v>0.1009</v>
      </c>
      <c r="R35" s="77">
        <v>0.1009</v>
      </c>
      <c r="S35" s="77">
        <v>5.1728000000000003E-2</v>
      </c>
      <c r="T35" s="77">
        <v>8.0000000000000002E-3</v>
      </c>
      <c r="U35" s="78">
        <v>215</v>
      </c>
      <c r="V35" s="78">
        <f t="shared" si="0"/>
        <v>0.215</v>
      </c>
    </row>
    <row r="36" spans="1:22" x14ac:dyDescent="0.3">
      <c r="A36">
        <v>34</v>
      </c>
      <c r="B36" s="14">
        <v>31</v>
      </c>
      <c r="C36" t="s">
        <v>84</v>
      </c>
      <c r="D36" s="16"/>
      <c r="E36" s="16"/>
      <c r="F36" s="16"/>
      <c r="G36" s="16"/>
      <c r="H36" s="16"/>
      <c r="I36" s="16"/>
      <c r="J36" s="16"/>
      <c r="K36" s="77" t="str">
        <f>IF($C36='4. Board Level Worksheet'!$C$5,'4. Board Level Worksheet'!$C$18,"")</f>
        <v/>
      </c>
      <c r="L36" s="77" t="str">
        <f>IF($C36='4. Board Level Worksheet'!$C$5,'4. Board Level Worksheet'!$C$19,"")</f>
        <v/>
      </c>
      <c r="M36" s="79" t="str">
        <f>IF($C36='4. Board Level Worksheet'!$C$5,'4. Board Level Worksheet'!$C$21,"")</f>
        <v/>
      </c>
      <c r="N36" s="79" t="str">
        <f>IF($C36='4. Board Level Worksheet'!$C$5,'4. Board Level Worksheet'!$C$28,"")</f>
        <v/>
      </c>
      <c r="O36" s="79" t="str">
        <f>IF($C36='4. Board Level Worksheet'!$C$5,'4. Board Level Worksheet'!#REF!,"")</f>
        <v/>
      </c>
      <c r="P36" t="s">
        <v>84</v>
      </c>
      <c r="Q36" s="77">
        <v>0.15670000000000001</v>
      </c>
      <c r="R36" s="77">
        <v>0.15670000000000001</v>
      </c>
      <c r="S36" s="77">
        <v>6.7409999999999998E-2</v>
      </c>
      <c r="T36" s="77">
        <v>1.0999999999999999E-2</v>
      </c>
      <c r="U36" s="78">
        <v>56</v>
      </c>
      <c r="V36" s="78">
        <f t="shared" si="0"/>
        <v>5.6000000000000001E-2</v>
      </c>
    </row>
    <row r="37" spans="1:22" x14ac:dyDescent="0.3">
      <c r="A37">
        <v>35</v>
      </c>
      <c r="B37" s="14">
        <v>32</v>
      </c>
      <c r="C37" t="s">
        <v>85</v>
      </c>
      <c r="D37" s="16"/>
      <c r="E37" s="16"/>
      <c r="F37" s="16"/>
      <c r="G37" s="16"/>
      <c r="H37" s="16"/>
      <c r="I37" s="16"/>
      <c r="J37" s="16"/>
      <c r="K37" s="77" t="str">
        <f>IF($C37='4. Board Level Worksheet'!$C$5,'4. Board Level Worksheet'!$C$18,"")</f>
        <v/>
      </c>
      <c r="L37" s="77" t="str">
        <f>IF($C37='4. Board Level Worksheet'!$C$5,'4. Board Level Worksheet'!$C$19,"")</f>
        <v/>
      </c>
      <c r="M37" s="79" t="str">
        <f>IF($C37='4. Board Level Worksheet'!$C$5,'4. Board Level Worksheet'!$C$21,"")</f>
        <v/>
      </c>
      <c r="N37" s="79" t="str">
        <f>IF($C37='4. Board Level Worksheet'!$C$5,'4. Board Level Worksheet'!$C$28,"")</f>
        <v/>
      </c>
      <c r="O37" s="79" t="str">
        <f>IF($C37='4. Board Level Worksheet'!$C$5,'4. Board Level Worksheet'!#REF!,"")</f>
        <v/>
      </c>
      <c r="P37" t="s">
        <v>85</v>
      </c>
      <c r="Q37" s="77">
        <v>0.1764</v>
      </c>
      <c r="R37" s="77">
        <v>0.1764</v>
      </c>
      <c r="S37" s="77">
        <v>9.3118000000000006E-2</v>
      </c>
      <c r="T37" s="77">
        <v>1.4E-2</v>
      </c>
      <c r="U37" s="78">
        <v>37</v>
      </c>
      <c r="V37" s="78">
        <f t="shared" si="0"/>
        <v>3.6999999999999998E-2</v>
      </c>
    </row>
    <row r="38" spans="1:22" x14ac:dyDescent="0.3">
      <c r="A38">
        <v>36</v>
      </c>
      <c r="B38" s="14" t="s">
        <v>39</v>
      </c>
      <c r="C38" t="s">
        <v>86</v>
      </c>
      <c r="D38" s="16"/>
      <c r="E38" s="16"/>
      <c r="F38" s="16"/>
      <c r="G38" s="16"/>
      <c r="H38" s="16"/>
      <c r="I38" s="16"/>
      <c r="J38" s="16"/>
      <c r="K38" s="77" t="str">
        <f>IF($C38='4. Board Level Worksheet'!$C$5,'4. Board Level Worksheet'!$C$18,"")</f>
        <v/>
      </c>
      <c r="L38" s="77" t="str">
        <f>IF($C38='4. Board Level Worksheet'!$C$5,'4. Board Level Worksheet'!$C$19,"")</f>
        <v/>
      </c>
      <c r="M38" s="79" t="str">
        <f>IF($C38='4. Board Level Worksheet'!$C$5,'4. Board Level Worksheet'!$C$21,"")</f>
        <v/>
      </c>
      <c r="N38" s="79" t="str">
        <f>IF($C38='4. Board Level Worksheet'!$C$5,'4. Board Level Worksheet'!$C$28,"")</f>
        <v/>
      </c>
      <c r="O38" s="79" t="str">
        <f>IF($C38='4. Board Level Worksheet'!$C$5,'4. Board Level Worksheet'!#REF!,"")</f>
        <v/>
      </c>
      <c r="P38" t="s">
        <v>86</v>
      </c>
      <c r="Q38" s="77">
        <v>5.0700000000000002E-2</v>
      </c>
      <c r="R38" s="77">
        <v>5.0700000000000002E-2</v>
      </c>
      <c r="S38" s="77">
        <v>2.0788999999999998E-2</v>
      </c>
      <c r="T38" s="77">
        <v>6.0000000000000001E-3</v>
      </c>
      <c r="U38" s="78">
        <v>7</v>
      </c>
      <c r="V38" s="78">
        <f t="shared" si="0"/>
        <v>7.0000000000000001E-3</v>
      </c>
    </row>
    <row r="39" spans="1:22" x14ac:dyDescent="0.3">
      <c r="A39">
        <v>37</v>
      </c>
      <c r="B39" s="14" t="s">
        <v>40</v>
      </c>
      <c r="C39" t="s">
        <v>87</v>
      </c>
      <c r="D39" s="16"/>
      <c r="E39" s="16"/>
      <c r="F39" s="16"/>
      <c r="G39" s="16"/>
      <c r="H39" s="16"/>
      <c r="I39" s="16"/>
      <c r="J39" s="16"/>
      <c r="K39" s="77" t="str">
        <f>IF($C39='4. Board Level Worksheet'!$C$5,'4. Board Level Worksheet'!$C$18,"")</f>
        <v/>
      </c>
      <c r="L39" s="77" t="str">
        <f>IF($C39='4. Board Level Worksheet'!$C$5,'4. Board Level Worksheet'!$C$19,"")</f>
        <v/>
      </c>
      <c r="M39" s="79" t="str">
        <f>IF($C39='4. Board Level Worksheet'!$C$5,'4. Board Level Worksheet'!$C$21,"")</f>
        <v/>
      </c>
      <c r="N39" s="79" t="str">
        <f>IF($C39='4. Board Level Worksheet'!$C$5,'4. Board Level Worksheet'!$C$28,"")</f>
        <v/>
      </c>
      <c r="O39" s="79" t="str">
        <f>IF($C39='4. Board Level Worksheet'!$C$5,'4. Board Level Worksheet'!#REF!,"")</f>
        <v/>
      </c>
      <c r="P39" t="s">
        <v>87</v>
      </c>
      <c r="Q39" s="77">
        <v>4.2900000000000001E-2</v>
      </c>
      <c r="R39" s="77">
        <v>4.2900000000000001E-2</v>
      </c>
      <c r="S39" s="77">
        <v>1.6799000000000001E-2</v>
      </c>
      <c r="T39" s="77">
        <v>4.0000000000000001E-3</v>
      </c>
      <c r="U39" s="78">
        <v>4</v>
      </c>
      <c r="V39" s="78">
        <f t="shared" si="0"/>
        <v>4.0000000000000001E-3</v>
      </c>
    </row>
    <row r="40" spans="1:22" x14ac:dyDescent="0.3">
      <c r="A40">
        <v>38</v>
      </c>
      <c r="B40" s="14" t="s">
        <v>41</v>
      </c>
      <c r="C40" t="s">
        <v>88</v>
      </c>
      <c r="D40" s="16"/>
      <c r="E40" s="16"/>
      <c r="F40" s="16"/>
      <c r="G40" s="16"/>
      <c r="H40" s="16"/>
      <c r="I40" s="16"/>
      <c r="J40" s="16"/>
      <c r="K40" s="77" t="str">
        <f>IF($C40='4. Board Level Worksheet'!$C$5,'4. Board Level Worksheet'!$C$18,"")</f>
        <v/>
      </c>
      <c r="L40" s="77" t="str">
        <f>IF($C40='4. Board Level Worksheet'!$C$5,'4. Board Level Worksheet'!$C$19,"")</f>
        <v/>
      </c>
      <c r="M40" s="79" t="str">
        <f>IF($C40='4. Board Level Worksheet'!$C$5,'4. Board Level Worksheet'!$C$21,"")</f>
        <v/>
      </c>
      <c r="N40" s="79" t="str">
        <f>IF($C40='4. Board Level Worksheet'!$C$5,'4. Board Level Worksheet'!$C$28,"")</f>
        <v/>
      </c>
      <c r="O40" s="79" t="str">
        <f>IF($C40='4. Board Level Worksheet'!$C$5,'4. Board Level Worksheet'!#REF!,"")</f>
        <v/>
      </c>
      <c r="P40" t="s">
        <v>88</v>
      </c>
      <c r="Q40" s="77">
        <v>0.21029999999999999</v>
      </c>
      <c r="R40" s="77">
        <v>0.21029999999999999</v>
      </c>
      <c r="S40" s="77">
        <v>9.6697000000000005E-2</v>
      </c>
      <c r="T40" s="77">
        <v>1.7999999999999999E-2</v>
      </c>
      <c r="U40" s="78">
        <v>22</v>
      </c>
      <c r="V40" s="78">
        <f t="shared" si="0"/>
        <v>2.1999999999999999E-2</v>
      </c>
    </row>
    <row r="41" spans="1:22" x14ac:dyDescent="0.3">
      <c r="A41">
        <v>39</v>
      </c>
      <c r="B41" s="14" t="s">
        <v>42</v>
      </c>
      <c r="C41" t="s">
        <v>89</v>
      </c>
      <c r="D41" s="16"/>
      <c r="E41" s="16"/>
      <c r="F41" s="16"/>
      <c r="G41" s="16"/>
      <c r="H41" s="16"/>
      <c r="I41" s="16"/>
      <c r="J41" s="16"/>
      <c r="K41" s="77" t="str">
        <f>IF($C41='4. Board Level Worksheet'!$C$5,'4. Board Level Worksheet'!$C$18,"")</f>
        <v/>
      </c>
      <c r="L41" s="77" t="str">
        <f>IF($C41='4. Board Level Worksheet'!$C$5,'4. Board Level Worksheet'!$C$19,"")</f>
        <v/>
      </c>
      <c r="M41" s="79" t="str">
        <f>IF($C41='4. Board Level Worksheet'!$C$5,'4. Board Level Worksheet'!$C$21,"")</f>
        <v/>
      </c>
      <c r="N41" s="79" t="str">
        <f>IF($C41='4. Board Level Worksheet'!$C$5,'4. Board Level Worksheet'!$C$28,"")</f>
        <v/>
      </c>
      <c r="O41" s="79" t="str">
        <f>IF($C41='4. Board Level Worksheet'!$C$5,'4. Board Level Worksheet'!#REF!,"")</f>
        <v/>
      </c>
      <c r="P41" t="s">
        <v>89</v>
      </c>
      <c r="Q41" s="77">
        <v>7.7700000000000005E-2</v>
      </c>
      <c r="R41" s="77">
        <v>7.7700000000000005E-2</v>
      </c>
      <c r="S41" s="77">
        <v>2.5885999999999999E-2</v>
      </c>
      <c r="T41" s="77">
        <v>5.0000000000000001E-3</v>
      </c>
      <c r="U41" s="78">
        <v>7</v>
      </c>
      <c r="V41" s="78">
        <f t="shared" si="0"/>
        <v>7.0000000000000001E-3</v>
      </c>
    </row>
    <row r="42" spans="1:22" x14ac:dyDescent="0.3">
      <c r="A42">
        <v>40</v>
      </c>
      <c r="B42" s="14">
        <v>35</v>
      </c>
      <c r="C42" t="s">
        <v>90</v>
      </c>
      <c r="D42" s="16"/>
      <c r="E42" s="16"/>
      <c r="F42" s="16"/>
      <c r="G42" s="16"/>
      <c r="H42" s="16"/>
      <c r="I42" s="16"/>
      <c r="J42" s="16"/>
      <c r="K42" s="77" t="str">
        <f>IF($C42='4. Board Level Worksheet'!$C$5,'4. Board Level Worksheet'!$C$18,"")</f>
        <v/>
      </c>
      <c r="L42" s="77" t="str">
        <f>IF($C42='4. Board Level Worksheet'!$C$5,'4. Board Level Worksheet'!$C$19,"")</f>
        <v/>
      </c>
      <c r="M42" s="79" t="str">
        <f>IF($C42='4. Board Level Worksheet'!$C$5,'4. Board Level Worksheet'!$C$21,"")</f>
        <v/>
      </c>
      <c r="N42" s="79" t="str">
        <f>IF($C42='4. Board Level Worksheet'!$C$5,'4. Board Level Worksheet'!$C$28,"")</f>
        <v/>
      </c>
      <c r="O42" s="79" t="str">
        <f>IF($C42='4. Board Level Worksheet'!$C$5,'4. Board Level Worksheet'!#REF!,"")</f>
        <v/>
      </c>
      <c r="P42" t="s">
        <v>90</v>
      </c>
      <c r="Q42" s="77">
        <v>0.1245</v>
      </c>
      <c r="R42" s="77">
        <v>0.1245</v>
      </c>
      <c r="S42" s="77">
        <v>6.7335000000000006E-2</v>
      </c>
      <c r="T42" s="77">
        <v>1.2999999999999999E-2</v>
      </c>
      <c r="U42" s="78">
        <v>15</v>
      </c>
      <c r="V42" s="78">
        <f t="shared" si="0"/>
        <v>1.4999999999999999E-2</v>
      </c>
    </row>
    <row r="43" spans="1:22" x14ac:dyDescent="0.3">
      <c r="A43">
        <v>41</v>
      </c>
      <c r="B43" s="14">
        <v>36</v>
      </c>
      <c r="C43" t="s">
        <v>91</v>
      </c>
      <c r="D43" s="16"/>
      <c r="E43" s="16"/>
      <c r="F43" s="16"/>
      <c r="G43" s="16"/>
      <c r="H43" s="16"/>
      <c r="I43" s="16"/>
      <c r="J43" s="16"/>
      <c r="K43" s="77" t="str">
        <f>IF($C43='4. Board Level Worksheet'!$C$5,'4. Board Level Worksheet'!$C$18,"")</f>
        <v/>
      </c>
      <c r="L43" s="77" t="str">
        <f>IF($C43='4. Board Level Worksheet'!$C$5,'4. Board Level Worksheet'!$C$19,"")</f>
        <v/>
      </c>
      <c r="M43" s="79" t="str">
        <f>IF($C43='4. Board Level Worksheet'!$C$5,'4. Board Level Worksheet'!$C$21,"")</f>
        <v/>
      </c>
      <c r="N43" s="79" t="str">
        <f>IF($C43='4. Board Level Worksheet'!$C$5,'4. Board Level Worksheet'!$C$28,"")</f>
        <v/>
      </c>
      <c r="O43" s="79" t="str">
        <f>IF($C43='4. Board Level Worksheet'!$C$5,'4. Board Level Worksheet'!#REF!,"")</f>
        <v/>
      </c>
      <c r="P43" t="s">
        <v>91</v>
      </c>
      <c r="Q43" s="77">
        <v>0.1583</v>
      </c>
      <c r="R43" s="77">
        <v>0.1583</v>
      </c>
      <c r="S43" s="77">
        <v>6.6228999999999996E-2</v>
      </c>
      <c r="T43" s="77">
        <v>1.2999999999999999E-2</v>
      </c>
      <c r="U43" s="78">
        <v>52</v>
      </c>
      <c r="V43" s="78">
        <f t="shared" si="0"/>
        <v>5.1999999999999998E-2</v>
      </c>
    </row>
    <row r="44" spans="1:22" x14ac:dyDescent="0.3">
      <c r="A44">
        <v>42</v>
      </c>
      <c r="B44" s="14">
        <v>37</v>
      </c>
      <c r="C44" t="s">
        <v>92</v>
      </c>
      <c r="D44" s="16"/>
      <c r="E44" s="16"/>
      <c r="F44" s="16"/>
      <c r="G44" s="16"/>
      <c r="H44" s="16"/>
      <c r="I44" s="16"/>
      <c r="J44" s="16"/>
      <c r="K44" s="77" t="str">
        <f>IF($C44='4. Board Level Worksheet'!$C$5,'4. Board Level Worksheet'!$C$18,"")</f>
        <v/>
      </c>
      <c r="L44" s="77" t="str">
        <f>IF($C44='4. Board Level Worksheet'!$C$5,'4. Board Level Worksheet'!$C$19,"")</f>
        <v/>
      </c>
      <c r="M44" s="79" t="str">
        <f>IF($C44='4. Board Level Worksheet'!$C$5,'4. Board Level Worksheet'!$C$21,"")</f>
        <v/>
      </c>
      <c r="N44" s="79" t="str">
        <f>IF($C44='4. Board Level Worksheet'!$C$5,'4. Board Level Worksheet'!$C$28,"")</f>
        <v/>
      </c>
      <c r="O44" s="79" t="str">
        <f>IF($C44='4. Board Level Worksheet'!$C$5,'4. Board Level Worksheet'!#REF!,"")</f>
        <v/>
      </c>
      <c r="P44" t="s">
        <v>92</v>
      </c>
      <c r="Q44" s="77">
        <v>0.45450000000000002</v>
      </c>
      <c r="R44" s="77">
        <v>0.45450000000000002</v>
      </c>
      <c r="S44" s="77">
        <v>0.28309000000000001</v>
      </c>
      <c r="T44" s="77">
        <v>0.04</v>
      </c>
      <c r="U44" s="78">
        <v>167</v>
      </c>
      <c r="V44" s="78">
        <f t="shared" si="0"/>
        <v>0.16700000000000001</v>
      </c>
    </row>
    <row r="45" spans="1:22" x14ac:dyDescent="0.3">
      <c r="A45">
        <v>43</v>
      </c>
      <c r="B45" s="14">
        <v>38</v>
      </c>
      <c r="C45" t="s">
        <v>13</v>
      </c>
      <c r="D45" s="16"/>
      <c r="E45" s="16"/>
      <c r="F45" s="16"/>
      <c r="G45" s="16"/>
      <c r="H45" s="16"/>
      <c r="I45" s="16"/>
      <c r="J45" s="16"/>
      <c r="K45" s="77" t="str">
        <f>IF($C45='4. Board Level Worksheet'!$C$5,'4. Board Level Worksheet'!$C$18,"")</f>
        <v/>
      </c>
      <c r="L45" s="77" t="str">
        <f>IF($C45='4. Board Level Worksheet'!$C$5,'4. Board Level Worksheet'!$C$19,"")</f>
        <v/>
      </c>
      <c r="M45" s="79" t="str">
        <f>IF($C45='4. Board Level Worksheet'!$C$5,'4. Board Level Worksheet'!$C$21,"")</f>
        <v/>
      </c>
      <c r="N45" s="79" t="str">
        <f>IF($C45='4. Board Level Worksheet'!$C$5,'4. Board Level Worksheet'!$C$28,"")</f>
        <v/>
      </c>
      <c r="O45" s="79" t="str">
        <f>IF($C45='4. Board Level Worksheet'!$C$5,'4. Board Level Worksheet'!#REF!,"")</f>
        <v/>
      </c>
      <c r="P45" t="s">
        <v>13</v>
      </c>
      <c r="Q45" s="77">
        <v>0.52380000000000004</v>
      </c>
      <c r="R45" s="77">
        <v>0.52380000000000004</v>
      </c>
      <c r="S45" s="77">
        <v>0.30314200000000002</v>
      </c>
      <c r="T45" s="77">
        <v>0.05</v>
      </c>
      <c r="U45" s="78">
        <v>69</v>
      </c>
      <c r="V45" s="78">
        <f t="shared" si="0"/>
        <v>6.9000000000000006E-2</v>
      </c>
    </row>
    <row r="46" spans="1:22" x14ac:dyDescent="0.3">
      <c r="A46">
        <v>44</v>
      </c>
      <c r="B46" s="14">
        <v>39</v>
      </c>
      <c r="C46" t="s">
        <v>93</v>
      </c>
      <c r="D46" s="16"/>
      <c r="E46" s="16"/>
      <c r="F46" s="16"/>
      <c r="G46" s="16"/>
      <c r="H46" s="16"/>
      <c r="I46" s="16"/>
      <c r="J46" s="16"/>
      <c r="K46" s="77" t="str">
        <f>IF($C46='4. Board Level Worksheet'!$C$5,'4. Board Level Worksheet'!$C$18,"")</f>
        <v/>
      </c>
      <c r="L46" s="77" t="str">
        <f>IF($C46='4. Board Level Worksheet'!$C$5,'4. Board Level Worksheet'!$C$19,"")</f>
        <v/>
      </c>
      <c r="M46" s="79" t="str">
        <f>IF($C46='4. Board Level Worksheet'!$C$5,'4. Board Level Worksheet'!$C$21,"")</f>
        <v/>
      </c>
      <c r="N46" s="79" t="str">
        <f>IF($C46='4. Board Level Worksheet'!$C$5,'4. Board Level Worksheet'!$C$28,"")</f>
        <v/>
      </c>
      <c r="O46" s="79" t="str">
        <f>IF($C46='4. Board Level Worksheet'!$C$5,'4. Board Level Worksheet'!#REF!,"")</f>
        <v/>
      </c>
      <c r="P46" t="s">
        <v>93</v>
      </c>
      <c r="Q46" s="77">
        <v>0.22700000000000001</v>
      </c>
      <c r="R46" s="77">
        <v>0.22700000000000001</v>
      </c>
      <c r="S46" s="77">
        <v>0.12596599999999999</v>
      </c>
      <c r="T46" s="77">
        <v>2.1000000000000001E-2</v>
      </c>
      <c r="U46" s="78">
        <v>75</v>
      </c>
      <c r="V46" s="78">
        <f t="shared" si="0"/>
        <v>7.4999999999999997E-2</v>
      </c>
    </row>
    <row r="47" spans="1:22" x14ac:dyDescent="0.3">
      <c r="A47">
        <v>45</v>
      </c>
      <c r="B47" s="14">
        <v>40</v>
      </c>
      <c r="C47" t="s">
        <v>94</v>
      </c>
      <c r="D47" s="16"/>
      <c r="E47" s="16"/>
      <c r="F47" s="16"/>
      <c r="G47" s="16"/>
      <c r="H47" s="16"/>
      <c r="I47" s="16"/>
      <c r="J47" s="16"/>
      <c r="K47" s="77" t="str">
        <f>IF($C47='4. Board Level Worksheet'!$C$5,'4. Board Level Worksheet'!$C$18,"")</f>
        <v/>
      </c>
      <c r="L47" s="77" t="str">
        <f>IF($C47='4. Board Level Worksheet'!$C$5,'4. Board Level Worksheet'!$C$19,"")</f>
        <v/>
      </c>
      <c r="M47" s="79" t="str">
        <f>IF($C47='4. Board Level Worksheet'!$C$5,'4. Board Level Worksheet'!$C$21,"")</f>
        <v/>
      </c>
      <c r="N47" s="79" t="str">
        <f>IF($C47='4. Board Level Worksheet'!$C$5,'4. Board Level Worksheet'!$C$28,"")</f>
        <v/>
      </c>
      <c r="O47" s="79" t="str">
        <f>IF($C47='4. Board Level Worksheet'!$C$5,'4. Board Level Worksheet'!#REF!,"")</f>
        <v/>
      </c>
      <c r="P47" t="s">
        <v>94</v>
      </c>
      <c r="Q47" s="77">
        <v>2.0247000000000002</v>
      </c>
      <c r="R47" s="77">
        <v>2.0247000000000002</v>
      </c>
      <c r="S47" s="77">
        <v>1.2219199999999999</v>
      </c>
      <c r="T47" s="77">
        <v>0.20300000000000001</v>
      </c>
      <c r="U47" s="78">
        <v>1766</v>
      </c>
      <c r="V47" s="78">
        <f t="shared" si="0"/>
        <v>1.766</v>
      </c>
    </row>
    <row r="48" spans="1:22" x14ac:dyDescent="0.3">
      <c r="A48">
        <v>46</v>
      </c>
      <c r="B48" s="14">
        <v>41</v>
      </c>
      <c r="C48" t="s">
        <v>95</v>
      </c>
      <c r="D48" s="16"/>
      <c r="E48" s="16"/>
      <c r="F48" s="16"/>
      <c r="G48" s="16"/>
      <c r="H48" s="16"/>
      <c r="I48" s="16"/>
      <c r="J48" s="16"/>
      <c r="K48" s="77">
        <f>IF($C48='4. Board Level Worksheet'!$C$5,'4. Board Level Worksheet'!$C$18,"")</f>
        <v>6.6603500000000002</v>
      </c>
      <c r="L48" s="77">
        <f>IF($C48='4. Board Level Worksheet'!$C$5,'4. Board Level Worksheet'!$C$19,"")</f>
        <v>0.68230800000000003</v>
      </c>
      <c r="M48" s="79">
        <f>IF($C48='4. Board Level Worksheet'!$C$5,'4. Board Level Worksheet'!$C$21,"")</f>
        <v>40</v>
      </c>
      <c r="N48" s="79">
        <f>IF($C48='4. Board Level Worksheet'!$C$5,'4. Board Level Worksheet'!$C$28,"")</f>
        <v>437</v>
      </c>
      <c r="O48" s="79" t="e">
        <f>IF($C48='4. Board Level Worksheet'!$C$5,'4. Board Level Worksheet'!#REF!,"")</f>
        <v>#REF!</v>
      </c>
      <c r="P48" t="s">
        <v>95</v>
      </c>
      <c r="Q48" s="77">
        <v>0.3679</v>
      </c>
      <c r="R48" s="77">
        <v>0.3679</v>
      </c>
      <c r="S48" s="77">
        <v>0.211308</v>
      </c>
      <c r="T48" s="77">
        <v>3.2000000000000001E-2</v>
      </c>
      <c r="U48" s="78">
        <v>39</v>
      </c>
      <c r="V48" s="78">
        <f t="shared" si="0"/>
        <v>3.9E-2</v>
      </c>
    </row>
    <row r="49" spans="1:22" x14ac:dyDescent="0.3">
      <c r="A49">
        <v>47</v>
      </c>
      <c r="B49" s="14">
        <v>42</v>
      </c>
      <c r="C49" t="s">
        <v>96</v>
      </c>
      <c r="D49" s="16"/>
      <c r="E49" s="16"/>
      <c r="F49" s="16"/>
      <c r="G49" s="16"/>
      <c r="H49" s="16"/>
      <c r="I49" s="16"/>
      <c r="J49" s="16"/>
      <c r="K49" s="77" t="str">
        <f>IF($C49='4. Board Level Worksheet'!$C$5,'4. Board Level Worksheet'!$C$18,"")</f>
        <v/>
      </c>
      <c r="L49" s="77" t="str">
        <f>IF($C49='4. Board Level Worksheet'!$C$5,'4. Board Level Worksheet'!$C$19,"")</f>
        <v/>
      </c>
      <c r="M49" s="79" t="str">
        <f>IF($C49='4. Board Level Worksheet'!$C$5,'4. Board Level Worksheet'!$C$21,"")</f>
        <v/>
      </c>
      <c r="N49" s="79" t="str">
        <f>IF($C49='4. Board Level Worksheet'!$C$5,'4. Board Level Worksheet'!$C$28,"")</f>
        <v/>
      </c>
      <c r="O49" s="79" t="str">
        <f>IF($C49='4. Board Level Worksheet'!$C$5,'4. Board Level Worksheet'!#REF!,"")</f>
        <v/>
      </c>
      <c r="P49" t="s">
        <v>96</v>
      </c>
      <c r="Q49" s="77">
        <v>1.0269999999999999</v>
      </c>
      <c r="R49" s="77">
        <v>1.0269999999999999</v>
      </c>
      <c r="S49" s="77">
        <v>0.69728900000000005</v>
      </c>
      <c r="T49" s="77">
        <v>0.14099999999999999</v>
      </c>
      <c r="U49" s="78">
        <v>499</v>
      </c>
      <c r="V49" s="78">
        <f t="shared" si="0"/>
        <v>0.499</v>
      </c>
    </row>
    <row r="50" spans="1:22" x14ac:dyDescent="0.3">
      <c r="A50">
        <v>48</v>
      </c>
      <c r="B50" s="14">
        <v>43</v>
      </c>
      <c r="C50" t="s">
        <v>97</v>
      </c>
      <c r="D50" s="16"/>
      <c r="E50" s="16"/>
      <c r="F50" s="16"/>
      <c r="G50" s="16"/>
      <c r="H50" s="16"/>
      <c r="I50" s="16"/>
      <c r="J50" s="16"/>
      <c r="K50" s="77" t="str">
        <f>IF($C50='4. Board Level Worksheet'!$C$5,'4. Board Level Worksheet'!$C$18,"")</f>
        <v/>
      </c>
      <c r="L50" s="77" t="str">
        <f>IF($C50='4. Board Level Worksheet'!$C$5,'4. Board Level Worksheet'!$C$19,"")</f>
        <v/>
      </c>
      <c r="M50" s="79" t="str">
        <f>IF($C50='4. Board Level Worksheet'!$C$5,'4. Board Level Worksheet'!$C$21,"")</f>
        <v/>
      </c>
      <c r="N50" s="79" t="str">
        <f>IF($C50='4. Board Level Worksheet'!$C$5,'4. Board Level Worksheet'!$C$28,"")</f>
        <v/>
      </c>
      <c r="O50" s="79" t="str">
        <f>IF($C50='4. Board Level Worksheet'!$C$5,'4. Board Level Worksheet'!#REF!,"")</f>
        <v/>
      </c>
      <c r="P50" t="s">
        <v>97</v>
      </c>
      <c r="Q50" s="77">
        <v>1.7021999999999999</v>
      </c>
      <c r="R50" s="77">
        <v>1.7021999999999999</v>
      </c>
      <c r="S50" s="77">
        <v>1.0343929999999999</v>
      </c>
      <c r="T50" s="77">
        <v>0.13100000000000001</v>
      </c>
      <c r="U50" s="78">
        <v>160</v>
      </c>
      <c r="V50" s="78">
        <f t="shared" si="0"/>
        <v>0.16</v>
      </c>
    </row>
    <row r="51" spans="1:22" x14ac:dyDescent="0.3">
      <c r="A51">
        <v>49</v>
      </c>
      <c r="B51" s="14">
        <v>44</v>
      </c>
      <c r="C51" t="s">
        <v>98</v>
      </c>
      <c r="D51" s="16"/>
      <c r="E51" s="16"/>
      <c r="F51" s="16"/>
      <c r="G51" s="16"/>
      <c r="H51" s="16"/>
      <c r="I51" s="16"/>
      <c r="J51" s="16"/>
      <c r="K51" s="77" t="str">
        <f>IF($C51='4. Board Level Worksheet'!$C$5,'4. Board Level Worksheet'!$C$18,"")</f>
        <v/>
      </c>
      <c r="L51" s="77" t="str">
        <f>IF($C51='4. Board Level Worksheet'!$C$5,'4. Board Level Worksheet'!$C$19,"")</f>
        <v/>
      </c>
      <c r="M51" s="79" t="str">
        <f>IF($C51='4. Board Level Worksheet'!$C$5,'4. Board Level Worksheet'!$C$21,"")</f>
        <v/>
      </c>
      <c r="N51" s="79" t="str">
        <f>IF($C51='4. Board Level Worksheet'!$C$5,'4. Board Level Worksheet'!$C$28,"")</f>
        <v/>
      </c>
      <c r="O51" s="79" t="str">
        <f>IF($C51='4. Board Level Worksheet'!$C$5,'4. Board Level Worksheet'!#REF!,"")</f>
        <v/>
      </c>
      <c r="P51" t="s">
        <v>98</v>
      </c>
      <c r="Q51" s="77">
        <v>0.50039999999999996</v>
      </c>
      <c r="R51" s="77">
        <v>0.50039999999999996</v>
      </c>
      <c r="S51" s="77">
        <v>0.31176100000000001</v>
      </c>
      <c r="T51" s="77">
        <v>5.5E-2</v>
      </c>
      <c r="U51" s="78">
        <v>72</v>
      </c>
      <c r="V51" s="78">
        <f t="shared" si="0"/>
        <v>7.1999999999999995E-2</v>
      </c>
    </row>
    <row r="52" spans="1:22" x14ac:dyDescent="0.3">
      <c r="A52">
        <v>50</v>
      </c>
      <c r="B52" s="14">
        <v>45</v>
      </c>
      <c r="C52" t="s">
        <v>99</v>
      </c>
      <c r="D52" s="16"/>
      <c r="E52" s="16"/>
      <c r="F52" s="16"/>
      <c r="G52" s="16"/>
      <c r="H52" s="16"/>
      <c r="I52" s="16"/>
      <c r="J52" s="16"/>
      <c r="K52" s="77" t="str">
        <f>IF($C52='4. Board Level Worksheet'!$C$5,'4. Board Level Worksheet'!$C$18,"")</f>
        <v/>
      </c>
      <c r="L52" s="77" t="str">
        <f>IF($C52='4. Board Level Worksheet'!$C$5,'4. Board Level Worksheet'!$C$19,"")</f>
        <v/>
      </c>
      <c r="M52" s="79" t="str">
        <f>IF($C52='4. Board Level Worksheet'!$C$5,'4. Board Level Worksheet'!$C$21,"")</f>
        <v/>
      </c>
      <c r="N52" s="79" t="str">
        <f>IF($C52='4. Board Level Worksheet'!$C$5,'4. Board Level Worksheet'!$C$28,"")</f>
        <v/>
      </c>
      <c r="O52" s="79" t="str">
        <f>IF($C52='4. Board Level Worksheet'!$C$5,'4. Board Level Worksheet'!#REF!,"")</f>
        <v/>
      </c>
      <c r="P52" t="s">
        <v>99</v>
      </c>
      <c r="Q52" s="77">
        <v>0.47110000000000002</v>
      </c>
      <c r="R52" s="77">
        <v>0.47110000000000002</v>
      </c>
      <c r="S52" s="77">
        <v>0.29539599999999999</v>
      </c>
      <c r="T52" s="77">
        <v>4.7E-2</v>
      </c>
      <c r="U52" s="78">
        <v>98</v>
      </c>
      <c r="V52" s="78">
        <f t="shared" si="0"/>
        <v>9.8000000000000004E-2</v>
      </c>
    </row>
    <row r="53" spans="1:22" x14ac:dyDescent="0.3">
      <c r="A53">
        <v>51</v>
      </c>
      <c r="B53" s="14">
        <v>46</v>
      </c>
      <c r="C53" t="s">
        <v>100</v>
      </c>
      <c r="D53" s="16"/>
      <c r="E53" s="16"/>
      <c r="F53" s="16"/>
      <c r="G53" s="16"/>
      <c r="H53" s="16"/>
      <c r="I53" s="16"/>
      <c r="J53" s="16"/>
      <c r="K53" s="77" t="str">
        <f>IF($C53='4. Board Level Worksheet'!$C$5,'4. Board Level Worksheet'!$C$18,"")</f>
        <v/>
      </c>
      <c r="L53" s="77" t="str">
        <f>IF($C53='4. Board Level Worksheet'!$C$5,'4. Board Level Worksheet'!$C$19,"")</f>
        <v/>
      </c>
      <c r="M53" s="79" t="str">
        <f>IF($C53='4. Board Level Worksheet'!$C$5,'4. Board Level Worksheet'!$C$21,"")</f>
        <v/>
      </c>
      <c r="N53" s="79" t="str">
        <f>IF($C53='4. Board Level Worksheet'!$C$5,'4. Board Level Worksheet'!$C$28,"")</f>
        <v/>
      </c>
      <c r="O53" s="79" t="str">
        <f>IF($C53='4. Board Level Worksheet'!$C$5,'4. Board Level Worksheet'!#REF!,"")</f>
        <v/>
      </c>
      <c r="P53" t="s">
        <v>100</v>
      </c>
      <c r="Q53" s="77">
        <v>0.58199999999999996</v>
      </c>
      <c r="R53" s="77">
        <v>0.58199999999999996</v>
      </c>
      <c r="S53" s="77">
        <v>0.50331700000000001</v>
      </c>
      <c r="T53" s="77">
        <v>7.6999999999999999E-2</v>
      </c>
      <c r="U53" s="78">
        <v>105</v>
      </c>
      <c r="V53" s="78">
        <f t="shared" si="0"/>
        <v>0.105</v>
      </c>
    </row>
    <row r="54" spans="1:22" x14ac:dyDescent="0.3">
      <c r="A54">
        <v>52</v>
      </c>
      <c r="B54" s="14">
        <v>47</v>
      </c>
      <c r="C54" t="s">
        <v>101</v>
      </c>
      <c r="D54" s="16"/>
      <c r="E54" s="16"/>
      <c r="F54" s="16"/>
      <c r="G54" s="16"/>
      <c r="H54" s="16"/>
      <c r="I54" s="16"/>
      <c r="J54" s="16"/>
      <c r="K54" s="77" t="str">
        <f>IF($C54='4. Board Level Worksheet'!$C$5,'4. Board Level Worksheet'!$C$18,"")</f>
        <v/>
      </c>
      <c r="L54" s="77" t="str">
        <f>IF($C54='4. Board Level Worksheet'!$C$5,'4. Board Level Worksheet'!$C$19,"")</f>
        <v/>
      </c>
      <c r="M54" s="79" t="str">
        <f>IF($C54='4. Board Level Worksheet'!$C$5,'4. Board Level Worksheet'!$C$21,"")</f>
        <v/>
      </c>
      <c r="N54" s="79" t="str">
        <f>IF($C54='4. Board Level Worksheet'!$C$5,'4. Board Level Worksheet'!$C$28,"")</f>
        <v/>
      </c>
      <c r="O54" s="79" t="str">
        <f>IF($C54='4. Board Level Worksheet'!$C$5,'4. Board Level Worksheet'!#REF!,"")</f>
        <v/>
      </c>
      <c r="P54" t="s">
        <v>101</v>
      </c>
      <c r="Q54" s="77">
        <v>0.56779999999999997</v>
      </c>
      <c r="R54" s="77">
        <v>0.56779999999999997</v>
      </c>
      <c r="S54" s="77">
        <v>0.41858099999999998</v>
      </c>
      <c r="T54" s="77">
        <v>7.0000000000000007E-2</v>
      </c>
      <c r="U54" s="78">
        <v>283</v>
      </c>
      <c r="V54" s="78">
        <f t="shared" si="0"/>
        <v>0.28299999999999997</v>
      </c>
    </row>
    <row r="55" spans="1:22" x14ac:dyDescent="0.3">
      <c r="A55">
        <v>53</v>
      </c>
      <c r="B55" s="14">
        <v>48</v>
      </c>
      <c r="C55" t="s">
        <v>102</v>
      </c>
      <c r="D55" s="16"/>
      <c r="E55" s="16"/>
      <c r="F55" s="16"/>
      <c r="G55" s="16"/>
      <c r="H55" s="16"/>
      <c r="I55" s="16"/>
      <c r="J55" s="16"/>
      <c r="K55" s="77" t="str">
        <f>IF($C55='4. Board Level Worksheet'!$C$5,'4. Board Level Worksheet'!$C$18,"")</f>
        <v/>
      </c>
      <c r="L55" s="77" t="str">
        <f>IF($C55='4. Board Level Worksheet'!$C$5,'4. Board Level Worksheet'!$C$19,"")</f>
        <v/>
      </c>
      <c r="M55" s="79" t="str">
        <f>IF($C55='4. Board Level Worksheet'!$C$5,'4. Board Level Worksheet'!$C$21,"")</f>
        <v/>
      </c>
      <c r="N55" s="79" t="str">
        <f>IF($C55='4. Board Level Worksheet'!$C$5,'4. Board Level Worksheet'!$C$28,"")</f>
        <v/>
      </c>
      <c r="O55" s="79" t="str">
        <f>IF($C55='4. Board Level Worksheet'!$C$5,'4. Board Level Worksheet'!#REF!,"")</f>
        <v/>
      </c>
      <c r="P55" t="s">
        <v>102</v>
      </c>
      <c r="Q55" s="77">
        <v>0.20699999999999999</v>
      </c>
      <c r="R55" s="77">
        <v>0.20699999999999999</v>
      </c>
      <c r="S55" s="77">
        <v>0.108067</v>
      </c>
      <c r="T55" s="77">
        <v>0.02</v>
      </c>
      <c r="U55" s="78">
        <v>25</v>
      </c>
      <c r="V55" s="78">
        <f t="shared" si="0"/>
        <v>2.5000000000000001E-2</v>
      </c>
    </row>
    <row r="56" spans="1:22" x14ac:dyDescent="0.3">
      <c r="A56">
        <v>54</v>
      </c>
      <c r="B56" s="14">
        <v>49</v>
      </c>
      <c r="C56" t="s">
        <v>103</v>
      </c>
      <c r="D56" s="16"/>
      <c r="E56" s="16"/>
      <c r="F56" s="16"/>
      <c r="G56" s="16"/>
      <c r="H56" s="16"/>
      <c r="I56" s="16"/>
      <c r="J56" s="16"/>
      <c r="K56" s="77" t="str">
        <f>IF($C56='4. Board Level Worksheet'!$C$5,'4. Board Level Worksheet'!$C$18,"")</f>
        <v/>
      </c>
      <c r="L56" s="77" t="str">
        <f>IF($C56='4. Board Level Worksheet'!$C$5,'4. Board Level Worksheet'!$C$19,"")</f>
        <v/>
      </c>
      <c r="M56" s="79" t="str">
        <f>IF($C56='4. Board Level Worksheet'!$C$5,'4. Board Level Worksheet'!$C$21,"")</f>
        <v/>
      </c>
      <c r="N56" s="79" t="str">
        <f>IF($C56='4. Board Level Worksheet'!$C$5,'4. Board Level Worksheet'!$C$28,"")</f>
        <v/>
      </c>
      <c r="O56" s="79" t="str">
        <f>IF($C56='4. Board Level Worksheet'!$C$5,'4. Board Level Worksheet'!#REF!,"")</f>
        <v/>
      </c>
      <c r="P56" t="s">
        <v>103</v>
      </c>
      <c r="Q56" s="77">
        <v>0.50080000000000002</v>
      </c>
      <c r="R56" s="77">
        <v>0.50080000000000002</v>
      </c>
      <c r="S56" s="77">
        <v>0.34432600000000002</v>
      </c>
      <c r="T56" s="77">
        <v>5.1999999999999998E-2</v>
      </c>
      <c r="U56" s="78">
        <v>69</v>
      </c>
      <c r="V56" s="78">
        <f t="shared" si="0"/>
        <v>6.9000000000000006E-2</v>
      </c>
    </row>
    <row r="57" spans="1:22" x14ac:dyDescent="0.3">
      <c r="A57">
        <v>55</v>
      </c>
      <c r="B57" s="14">
        <v>50</v>
      </c>
      <c r="C57" t="s">
        <v>104</v>
      </c>
      <c r="D57" s="16"/>
      <c r="E57" s="16"/>
      <c r="F57" s="16"/>
      <c r="G57" s="16"/>
      <c r="H57" s="16"/>
      <c r="I57" s="16"/>
      <c r="J57" s="16"/>
      <c r="K57" s="77" t="str">
        <f>IF($C57='4. Board Level Worksheet'!$C$5,'4. Board Level Worksheet'!$C$18,"")</f>
        <v/>
      </c>
      <c r="L57" s="77" t="str">
        <f>IF($C57='4. Board Level Worksheet'!$C$5,'4. Board Level Worksheet'!$C$19,"")</f>
        <v/>
      </c>
      <c r="M57" s="79" t="str">
        <f>IF($C57='4. Board Level Worksheet'!$C$5,'4. Board Level Worksheet'!$C$21,"")</f>
        <v/>
      </c>
      <c r="N57" s="79" t="str">
        <f>IF($C57='4. Board Level Worksheet'!$C$5,'4. Board Level Worksheet'!$C$28,"")</f>
        <v/>
      </c>
      <c r="O57" s="79" t="str">
        <f>IF($C57='4. Board Level Worksheet'!$C$5,'4. Board Level Worksheet'!#REF!,"")</f>
        <v/>
      </c>
      <c r="P57" t="s">
        <v>104</v>
      </c>
      <c r="Q57" s="77">
        <v>0.55230000000000001</v>
      </c>
      <c r="R57" s="77">
        <v>0.55230000000000001</v>
      </c>
      <c r="S57" s="77">
        <v>0.27526099999999998</v>
      </c>
      <c r="T57" s="77">
        <v>5.7000000000000002E-2</v>
      </c>
      <c r="U57" s="78">
        <v>147</v>
      </c>
      <c r="V57" s="78">
        <f t="shared" si="0"/>
        <v>0.14699999999999999</v>
      </c>
    </row>
    <row r="58" spans="1:22" x14ac:dyDescent="0.3">
      <c r="A58">
        <v>56</v>
      </c>
      <c r="B58" s="14">
        <v>51</v>
      </c>
      <c r="C58" t="s">
        <v>105</v>
      </c>
      <c r="D58" s="16"/>
      <c r="E58" s="16"/>
      <c r="F58" s="16"/>
      <c r="G58" s="16"/>
      <c r="H58" s="16"/>
      <c r="I58" s="16"/>
      <c r="J58" s="16"/>
      <c r="K58" s="77" t="str">
        <f>IF($C58='4. Board Level Worksheet'!$C$5,'4. Board Level Worksheet'!$C$18,"")</f>
        <v/>
      </c>
      <c r="L58" s="77" t="str">
        <f>IF($C58='4. Board Level Worksheet'!$C$5,'4. Board Level Worksheet'!$C$19,"")</f>
        <v/>
      </c>
      <c r="M58" s="79" t="str">
        <f>IF($C58='4. Board Level Worksheet'!$C$5,'4. Board Level Worksheet'!$C$21,"")</f>
        <v/>
      </c>
      <c r="N58" s="79" t="str">
        <f>IF($C58='4. Board Level Worksheet'!$C$5,'4. Board Level Worksheet'!$C$28,"")</f>
        <v/>
      </c>
      <c r="O58" s="79" t="str">
        <f>IF($C58='4. Board Level Worksheet'!$C$5,'4. Board Level Worksheet'!#REF!,"")</f>
        <v/>
      </c>
      <c r="P58" t="s">
        <v>105</v>
      </c>
      <c r="Q58" s="77">
        <v>0.27979999999999999</v>
      </c>
      <c r="R58" s="77">
        <v>0.27979999999999999</v>
      </c>
      <c r="S58" s="77">
        <v>0.15335799999999999</v>
      </c>
      <c r="T58" s="77">
        <v>2.4E-2</v>
      </c>
      <c r="U58" s="78">
        <v>117</v>
      </c>
      <c r="V58" s="78">
        <f t="shared" si="0"/>
        <v>0.11700000000000001</v>
      </c>
    </row>
    <row r="59" spans="1:22" x14ac:dyDescent="0.3">
      <c r="A59">
        <v>57</v>
      </c>
      <c r="B59" s="14">
        <v>52</v>
      </c>
      <c r="C59" t="s">
        <v>106</v>
      </c>
      <c r="D59" s="16"/>
      <c r="E59" s="16"/>
      <c r="F59" s="16"/>
      <c r="G59" s="16"/>
      <c r="H59" s="16"/>
      <c r="I59" s="16"/>
      <c r="J59" s="16"/>
      <c r="K59" s="77" t="str">
        <f>IF($C59='4. Board Level Worksheet'!$C$5,'4. Board Level Worksheet'!$C$18,"")</f>
        <v/>
      </c>
      <c r="L59" s="77" t="str">
        <f>IF($C59='4. Board Level Worksheet'!$C$5,'4. Board Level Worksheet'!$C$19,"")</f>
        <v/>
      </c>
      <c r="M59" s="79" t="str">
        <f>IF($C59='4. Board Level Worksheet'!$C$5,'4. Board Level Worksheet'!$C$21,"")</f>
        <v/>
      </c>
      <c r="N59" s="79" t="str">
        <f>IF($C59='4. Board Level Worksheet'!$C$5,'4. Board Level Worksheet'!$C$28,"")</f>
        <v/>
      </c>
      <c r="O59" s="79" t="str">
        <f>IF($C59='4. Board Level Worksheet'!$C$5,'4. Board Level Worksheet'!#REF!,"")</f>
        <v/>
      </c>
      <c r="P59" t="s">
        <v>106</v>
      </c>
      <c r="Q59" s="77">
        <v>0.35439999999999999</v>
      </c>
      <c r="R59" s="77">
        <v>0.35439999999999999</v>
      </c>
      <c r="S59" s="77">
        <v>0.19218399999999999</v>
      </c>
      <c r="T59" s="77">
        <v>0.03</v>
      </c>
      <c r="U59" s="78">
        <v>178</v>
      </c>
      <c r="V59" s="78">
        <f t="shared" si="0"/>
        <v>0.17799999999999999</v>
      </c>
    </row>
    <row r="60" spans="1:22" x14ac:dyDescent="0.3">
      <c r="A60">
        <v>58</v>
      </c>
      <c r="B60" s="14">
        <v>53</v>
      </c>
      <c r="C60" t="s">
        <v>107</v>
      </c>
      <c r="D60" s="16"/>
      <c r="E60" s="16"/>
      <c r="F60" s="16"/>
      <c r="G60" s="16"/>
      <c r="H60" s="16"/>
      <c r="I60" s="16"/>
      <c r="J60" s="16"/>
      <c r="K60" s="77" t="str">
        <f>IF($C60='4. Board Level Worksheet'!$C$5,'4. Board Level Worksheet'!$C$18,"")</f>
        <v/>
      </c>
      <c r="L60" s="77" t="str">
        <f>IF($C60='4. Board Level Worksheet'!$C$5,'4. Board Level Worksheet'!$C$19,"")</f>
        <v/>
      </c>
      <c r="M60" s="79" t="str">
        <f>IF($C60='4. Board Level Worksheet'!$C$5,'4. Board Level Worksheet'!$C$21,"")</f>
        <v/>
      </c>
      <c r="N60" s="79" t="str">
        <f>IF($C60='4. Board Level Worksheet'!$C$5,'4. Board Level Worksheet'!$C$28,"")</f>
        <v/>
      </c>
      <c r="O60" s="79" t="str">
        <f>IF($C60='4. Board Level Worksheet'!$C$5,'4. Board Level Worksheet'!#REF!,"")</f>
        <v/>
      </c>
      <c r="P60" t="s">
        <v>107</v>
      </c>
      <c r="Q60" s="77">
        <v>0.95850000000000002</v>
      </c>
      <c r="R60" s="77">
        <v>0.95850000000000002</v>
      </c>
      <c r="S60" s="77">
        <v>0.64713699999999996</v>
      </c>
      <c r="T60" s="77">
        <v>8.6999999999999994E-2</v>
      </c>
      <c r="U60" s="78">
        <v>286</v>
      </c>
      <c r="V60" s="78">
        <f t="shared" si="0"/>
        <v>0.28599999999999998</v>
      </c>
    </row>
    <row r="61" spans="1:22" x14ac:dyDescent="0.3">
      <c r="A61">
        <v>59</v>
      </c>
      <c r="B61" s="14">
        <v>54</v>
      </c>
      <c r="C61" t="s">
        <v>108</v>
      </c>
      <c r="D61" s="16"/>
      <c r="E61" s="16"/>
      <c r="F61" s="16"/>
      <c r="G61" s="16"/>
      <c r="H61" s="16"/>
      <c r="I61" s="16"/>
      <c r="J61" s="16"/>
      <c r="K61" s="77" t="str">
        <f>IF($C61='4. Board Level Worksheet'!$C$5,'4. Board Level Worksheet'!$C$18,"")</f>
        <v/>
      </c>
      <c r="L61" s="77" t="str">
        <f>IF($C61='4. Board Level Worksheet'!$C$5,'4. Board Level Worksheet'!$C$19,"")</f>
        <v/>
      </c>
      <c r="M61" s="79" t="str">
        <f>IF($C61='4. Board Level Worksheet'!$C$5,'4. Board Level Worksheet'!$C$21,"")</f>
        <v/>
      </c>
      <c r="N61" s="79" t="str">
        <f>IF($C61='4. Board Level Worksheet'!$C$5,'4. Board Level Worksheet'!$C$28,"")</f>
        <v/>
      </c>
      <c r="O61" s="79" t="str">
        <f>IF($C61='4. Board Level Worksheet'!$C$5,'4. Board Level Worksheet'!#REF!,"")</f>
        <v/>
      </c>
      <c r="P61" t="s">
        <v>108</v>
      </c>
      <c r="Q61" s="77">
        <v>0.1948</v>
      </c>
      <c r="R61" s="77">
        <v>0.1948</v>
      </c>
      <c r="S61" s="77">
        <v>7.5458999999999998E-2</v>
      </c>
      <c r="T61" s="77">
        <v>1.4E-2</v>
      </c>
      <c r="U61" s="78">
        <v>104</v>
      </c>
      <c r="V61" s="78">
        <f t="shared" si="0"/>
        <v>0.104</v>
      </c>
    </row>
    <row r="62" spans="1:22" x14ac:dyDescent="0.3">
      <c r="A62">
        <v>60</v>
      </c>
      <c r="B62" s="14">
        <v>55</v>
      </c>
      <c r="C62" t="s">
        <v>109</v>
      </c>
      <c r="D62" s="16"/>
      <c r="E62" s="16"/>
      <c r="F62" s="16"/>
      <c r="G62" s="16"/>
      <c r="H62" s="16"/>
      <c r="I62" s="16"/>
      <c r="J62" s="16"/>
      <c r="K62" s="77" t="str">
        <f>IF($C62='4. Board Level Worksheet'!$C$5,'4. Board Level Worksheet'!$C$18,"")</f>
        <v/>
      </c>
      <c r="L62" s="77" t="str">
        <f>IF($C62='4. Board Level Worksheet'!$C$5,'4. Board Level Worksheet'!$C$19,"")</f>
        <v/>
      </c>
      <c r="M62" s="79" t="str">
        <f>IF($C62='4. Board Level Worksheet'!$C$5,'4. Board Level Worksheet'!$C$21,"")</f>
        <v/>
      </c>
      <c r="N62" s="79" t="str">
        <f>IF($C62='4. Board Level Worksheet'!$C$5,'4. Board Level Worksheet'!$C$28,"")</f>
        <v/>
      </c>
      <c r="O62" s="79" t="str">
        <f>IF($C62='4. Board Level Worksheet'!$C$5,'4. Board Level Worksheet'!#REF!,"")</f>
        <v/>
      </c>
      <c r="P62" t="s">
        <v>109</v>
      </c>
      <c r="Q62" s="77">
        <v>0.35039999999999999</v>
      </c>
      <c r="R62" s="77">
        <v>0.35039999999999999</v>
      </c>
      <c r="S62" s="77">
        <v>0.166326</v>
      </c>
      <c r="T62" s="77">
        <v>8.9999999999999993E-3</v>
      </c>
      <c r="U62" s="78">
        <v>204</v>
      </c>
      <c r="V62" s="78">
        <f t="shared" si="0"/>
        <v>0.20399999999999999</v>
      </c>
    </row>
    <row r="63" spans="1:22" x14ac:dyDescent="0.3">
      <c r="A63">
        <v>61</v>
      </c>
      <c r="B63" s="14">
        <v>56</v>
      </c>
      <c r="C63" t="s">
        <v>14</v>
      </c>
      <c r="D63" s="16"/>
      <c r="E63" s="16"/>
      <c r="F63" s="16"/>
      <c r="G63" s="16"/>
      <c r="H63" s="16"/>
      <c r="I63" s="16"/>
      <c r="J63" s="16"/>
      <c r="K63" s="77" t="str">
        <f>IF($C63='4. Board Level Worksheet'!$C$5,'4. Board Level Worksheet'!$C$18,"")</f>
        <v/>
      </c>
      <c r="L63" s="77" t="str">
        <f>IF($C63='4. Board Level Worksheet'!$C$5,'4. Board Level Worksheet'!$C$19,"")</f>
        <v/>
      </c>
      <c r="M63" s="79" t="str">
        <f>IF($C63='4. Board Level Worksheet'!$C$5,'4. Board Level Worksheet'!$C$21,"")</f>
        <v/>
      </c>
      <c r="N63" s="79" t="str">
        <f>IF($C63='4. Board Level Worksheet'!$C$5,'4. Board Level Worksheet'!$C$28,"")</f>
        <v/>
      </c>
      <c r="O63" s="79" t="str">
        <f>IF($C63='4. Board Level Worksheet'!$C$5,'4. Board Level Worksheet'!#REF!,"")</f>
        <v/>
      </c>
      <c r="P63" t="s">
        <v>14</v>
      </c>
      <c r="Q63" s="77">
        <v>6.9099999999999995E-2</v>
      </c>
      <c r="R63" s="77">
        <v>6.9099999999999995E-2</v>
      </c>
      <c r="S63" s="77">
        <v>5.2442000000000003E-2</v>
      </c>
      <c r="T63" s="77">
        <v>0.01</v>
      </c>
      <c r="U63" s="78">
        <v>16</v>
      </c>
      <c r="V63" s="78">
        <f t="shared" si="0"/>
        <v>1.6E-2</v>
      </c>
    </row>
    <row r="64" spans="1:22" x14ac:dyDescent="0.3">
      <c r="A64">
        <v>62</v>
      </c>
      <c r="B64" s="14">
        <v>57</v>
      </c>
      <c r="C64" t="s">
        <v>15</v>
      </c>
      <c r="D64" s="16"/>
      <c r="E64" s="16"/>
      <c r="F64" s="16"/>
      <c r="G64" s="16"/>
      <c r="H64" s="16"/>
      <c r="I64" s="16"/>
      <c r="J64" s="16"/>
      <c r="K64" s="77" t="str">
        <f>IF($C64='4. Board Level Worksheet'!$C$5,'4. Board Level Worksheet'!$C$18,"")</f>
        <v/>
      </c>
      <c r="L64" s="77" t="str">
        <f>IF($C64='4. Board Level Worksheet'!$C$5,'4. Board Level Worksheet'!$C$19,"")</f>
        <v/>
      </c>
      <c r="M64" s="79" t="str">
        <f>IF($C64='4. Board Level Worksheet'!$C$5,'4. Board Level Worksheet'!$C$21,"")</f>
        <v/>
      </c>
      <c r="N64" s="79" t="str">
        <f>IF($C64='4. Board Level Worksheet'!$C$5,'4. Board Level Worksheet'!$C$28,"")</f>
        <v/>
      </c>
      <c r="O64" s="79" t="str">
        <f>IF($C64='4. Board Level Worksheet'!$C$5,'4. Board Level Worksheet'!#REF!,"")</f>
        <v/>
      </c>
      <c r="P64" t="s">
        <v>15</v>
      </c>
      <c r="Q64" s="77">
        <v>0.14949999999999999</v>
      </c>
      <c r="R64" s="77">
        <v>0.14949999999999999</v>
      </c>
      <c r="S64" s="77">
        <v>7.7235999999999999E-2</v>
      </c>
      <c r="T64" s="77">
        <v>1.0999999999999999E-2</v>
      </c>
      <c r="U64" s="78">
        <v>36</v>
      </c>
      <c r="V64" s="78">
        <f t="shared" si="0"/>
        <v>3.5999999999999997E-2</v>
      </c>
    </row>
    <row r="65" spans="1:22" x14ac:dyDescent="0.3">
      <c r="A65">
        <v>63</v>
      </c>
      <c r="B65" s="14">
        <v>58</v>
      </c>
      <c r="C65" t="s">
        <v>16</v>
      </c>
      <c r="D65" s="16"/>
      <c r="E65" s="16"/>
      <c r="F65" s="16"/>
      <c r="G65" s="16"/>
      <c r="H65" s="16"/>
      <c r="I65" s="16"/>
      <c r="J65" s="16"/>
      <c r="K65" s="77" t="str">
        <f>IF($C65='4. Board Level Worksheet'!$C$5,'4. Board Level Worksheet'!$C$18,"")</f>
        <v/>
      </c>
      <c r="L65" s="77" t="str">
        <f>IF($C65='4. Board Level Worksheet'!$C$5,'4. Board Level Worksheet'!$C$19,"")</f>
        <v/>
      </c>
      <c r="M65" s="79" t="str">
        <f>IF($C65='4. Board Level Worksheet'!$C$5,'4. Board Level Worksheet'!$C$21,"")</f>
        <v/>
      </c>
      <c r="N65" s="79" t="str">
        <f>IF($C65='4. Board Level Worksheet'!$C$5,'4. Board Level Worksheet'!$C$28,"")</f>
        <v/>
      </c>
      <c r="O65" s="79" t="str">
        <f>IF($C65='4. Board Level Worksheet'!$C$5,'4. Board Level Worksheet'!#REF!,"")</f>
        <v/>
      </c>
      <c r="P65" t="s">
        <v>16</v>
      </c>
      <c r="Q65" s="77">
        <v>0.50949999999999995</v>
      </c>
      <c r="R65" s="77">
        <v>0.50949999999999995</v>
      </c>
      <c r="S65" s="77">
        <v>0.23052700000000001</v>
      </c>
      <c r="T65" s="77">
        <v>4.4999999999999998E-2</v>
      </c>
      <c r="U65" s="78">
        <v>67</v>
      </c>
      <c r="V65" s="78">
        <f t="shared" si="0"/>
        <v>6.7000000000000004E-2</v>
      </c>
    </row>
    <row r="66" spans="1:22" x14ac:dyDescent="0.3">
      <c r="A66">
        <v>64</v>
      </c>
      <c r="B66" s="14">
        <v>59</v>
      </c>
      <c r="C66" t="s">
        <v>17</v>
      </c>
      <c r="D66" s="16"/>
      <c r="E66" s="16"/>
      <c r="F66" s="16"/>
      <c r="G66" s="16"/>
      <c r="H66" s="16"/>
      <c r="I66" s="16"/>
      <c r="J66" s="16"/>
      <c r="K66" s="77" t="str">
        <f>IF($C66='4. Board Level Worksheet'!$C$5,'4. Board Level Worksheet'!$C$18,"")</f>
        <v/>
      </c>
      <c r="L66" s="77" t="str">
        <f>IF($C66='4. Board Level Worksheet'!$C$5,'4. Board Level Worksheet'!$C$19,"")</f>
        <v/>
      </c>
      <c r="M66" s="79" t="str">
        <f>IF($C66='4. Board Level Worksheet'!$C$5,'4. Board Level Worksheet'!$C$21,"")</f>
        <v/>
      </c>
      <c r="N66" s="79" t="str">
        <f>IF($C66='4. Board Level Worksheet'!$C$5,'4. Board Level Worksheet'!$C$28,"")</f>
        <v/>
      </c>
      <c r="O66" s="79" t="str">
        <f>IF($C66='4. Board Level Worksheet'!$C$5,'4. Board Level Worksheet'!#REF!,"")</f>
        <v/>
      </c>
      <c r="P66" t="s">
        <v>17</v>
      </c>
      <c r="Q66" s="77">
        <v>0.39029999999999998</v>
      </c>
      <c r="R66" s="77">
        <v>0.39029999999999998</v>
      </c>
      <c r="S66" s="77">
        <v>0.26666299999999998</v>
      </c>
      <c r="T66" s="77">
        <v>4.4999999999999998E-2</v>
      </c>
      <c r="U66" s="78">
        <v>192</v>
      </c>
      <c r="V66" s="78">
        <f t="shared" si="0"/>
        <v>0.192</v>
      </c>
    </row>
    <row r="67" spans="1:22" x14ac:dyDescent="0.3">
      <c r="A67">
        <v>65</v>
      </c>
      <c r="B67" s="14" t="s">
        <v>43</v>
      </c>
      <c r="C67" t="s">
        <v>18</v>
      </c>
      <c r="D67" s="16"/>
      <c r="E67" s="16"/>
      <c r="F67" s="16"/>
      <c r="G67" s="16"/>
      <c r="H67" s="16"/>
      <c r="I67" s="16"/>
      <c r="J67" s="16"/>
      <c r="K67" s="77" t="str">
        <f>IF($C67='4. Board Level Worksheet'!$C$5,'4. Board Level Worksheet'!$C$18,"")</f>
        <v/>
      </c>
      <c r="L67" s="77" t="str">
        <f>IF($C67='4. Board Level Worksheet'!$C$5,'4. Board Level Worksheet'!$C$19,"")</f>
        <v/>
      </c>
      <c r="M67" s="79" t="str">
        <f>IF($C67='4. Board Level Worksheet'!$C$5,'4. Board Level Worksheet'!$C$21,"")</f>
        <v/>
      </c>
      <c r="N67" s="79" t="str">
        <f>IF($C67='4. Board Level Worksheet'!$C$5,'4. Board Level Worksheet'!$C$28,"")</f>
        <v/>
      </c>
      <c r="O67" s="79" t="str">
        <f>IF($C67='4. Board Level Worksheet'!$C$5,'4. Board Level Worksheet'!#REF!,"")</f>
        <v/>
      </c>
      <c r="P67" t="s">
        <v>18</v>
      </c>
      <c r="Q67" s="77">
        <v>0.3367</v>
      </c>
      <c r="R67" s="77">
        <v>0.3367</v>
      </c>
      <c r="S67" s="77">
        <v>0.12409100000000001</v>
      </c>
      <c r="T67" s="77">
        <v>1.7000000000000001E-2</v>
      </c>
      <c r="U67" s="78">
        <v>170</v>
      </c>
      <c r="V67" s="78">
        <f t="shared" si="0"/>
        <v>0.17</v>
      </c>
    </row>
    <row r="68" spans="1:22" x14ac:dyDescent="0.3">
      <c r="A68">
        <v>66</v>
      </c>
      <c r="B68" s="14" t="s">
        <v>44</v>
      </c>
      <c r="C68" t="s">
        <v>19</v>
      </c>
      <c r="D68" s="16"/>
      <c r="E68" s="16"/>
      <c r="F68" s="16"/>
      <c r="G68" s="16"/>
      <c r="H68" s="16"/>
      <c r="I68" s="16"/>
      <c r="J68" s="16"/>
      <c r="K68" s="77" t="str">
        <f>IF($C68='4. Board Level Worksheet'!$C$5,'4. Board Level Worksheet'!$C$18,"")</f>
        <v/>
      </c>
      <c r="L68" s="77" t="str">
        <f>IF($C68='4. Board Level Worksheet'!$C$5,'4. Board Level Worksheet'!$C$19,"")</f>
        <v/>
      </c>
      <c r="M68" s="79" t="str">
        <f>IF($C68='4. Board Level Worksheet'!$C$5,'4. Board Level Worksheet'!$C$21,"")</f>
        <v/>
      </c>
      <c r="N68" s="79" t="str">
        <f>IF($C68='4. Board Level Worksheet'!$C$5,'4. Board Level Worksheet'!$C$28,"")</f>
        <v/>
      </c>
      <c r="O68" s="79" t="str">
        <f>IF($C68='4. Board Level Worksheet'!$C$5,'4. Board Level Worksheet'!#REF!,"")</f>
        <v/>
      </c>
      <c r="P68" t="s">
        <v>19</v>
      </c>
      <c r="Q68" s="77">
        <v>0.10730000000000001</v>
      </c>
      <c r="R68" s="77">
        <v>0.10730000000000001</v>
      </c>
      <c r="S68" s="77">
        <v>6.3603999999999994E-2</v>
      </c>
      <c r="T68" s="77">
        <v>0.01</v>
      </c>
      <c r="U68" s="78">
        <v>69</v>
      </c>
      <c r="V68" s="78">
        <f t="shared" ref="V68:V78" si="1">U68*1000/1000000</f>
        <v>6.9000000000000006E-2</v>
      </c>
    </row>
    <row r="69" spans="1:22" x14ac:dyDescent="0.3">
      <c r="A69">
        <v>67</v>
      </c>
      <c r="B69" s="14">
        <v>61</v>
      </c>
      <c r="C69" t="s">
        <v>20</v>
      </c>
      <c r="D69" s="16"/>
      <c r="E69" s="16"/>
      <c r="F69" s="16"/>
      <c r="G69" s="16"/>
      <c r="H69" s="16"/>
      <c r="I69" s="16"/>
      <c r="J69" s="16"/>
      <c r="K69" s="77" t="str">
        <f>IF($C69='4. Board Level Worksheet'!$C$5,'4. Board Level Worksheet'!$C$18,"")</f>
        <v/>
      </c>
      <c r="L69" s="77" t="str">
        <f>IF($C69='4. Board Level Worksheet'!$C$5,'4. Board Level Worksheet'!$C$19,"")</f>
        <v/>
      </c>
      <c r="M69" s="79" t="str">
        <f>IF($C69='4. Board Level Worksheet'!$C$5,'4. Board Level Worksheet'!$C$21,"")</f>
        <v/>
      </c>
      <c r="N69" s="79" t="str">
        <f>IF($C69='4. Board Level Worksheet'!$C$5,'4. Board Level Worksheet'!$C$28,"")</f>
        <v/>
      </c>
      <c r="O69" s="79" t="str">
        <f>IF($C69='4. Board Level Worksheet'!$C$5,'4. Board Level Worksheet'!#REF!,"")</f>
        <v/>
      </c>
      <c r="P69" t="s">
        <v>20</v>
      </c>
      <c r="Q69" s="77">
        <v>0.37</v>
      </c>
      <c r="R69" s="77">
        <v>0.37</v>
      </c>
      <c r="S69" s="77">
        <v>0.119952</v>
      </c>
      <c r="T69" s="77">
        <v>2.8000000000000001E-2</v>
      </c>
      <c r="U69" s="78">
        <v>385</v>
      </c>
      <c r="V69" s="78">
        <f t="shared" si="1"/>
        <v>0.38500000000000001</v>
      </c>
    </row>
    <row r="70" spans="1:22" x14ac:dyDescent="0.3">
      <c r="A70">
        <v>68</v>
      </c>
      <c r="B70" s="14">
        <v>62</v>
      </c>
      <c r="C70" t="s">
        <v>21</v>
      </c>
      <c r="D70" s="16"/>
      <c r="E70" s="16"/>
      <c r="F70" s="16"/>
      <c r="G70" s="16"/>
      <c r="H70" s="16"/>
      <c r="I70" s="16"/>
      <c r="J70" s="16"/>
      <c r="K70" s="77" t="str">
        <f>IF($C70='4. Board Level Worksheet'!$C$5,'4. Board Level Worksheet'!$C$18,"")</f>
        <v/>
      </c>
      <c r="L70" s="77" t="str">
        <f>IF($C70='4. Board Level Worksheet'!$C$5,'4. Board Level Worksheet'!$C$19,"")</f>
        <v/>
      </c>
      <c r="M70" s="79" t="str">
        <f>IF($C70='4. Board Level Worksheet'!$C$5,'4. Board Level Worksheet'!$C$21,"")</f>
        <v/>
      </c>
      <c r="N70" s="79" t="str">
        <f>IF($C70='4. Board Level Worksheet'!$C$5,'4. Board Level Worksheet'!$C$28,"")</f>
        <v/>
      </c>
      <c r="O70" s="79" t="str">
        <f>IF($C70='4. Board Level Worksheet'!$C$5,'4. Board Level Worksheet'!#REF!,"")</f>
        <v/>
      </c>
      <c r="P70" t="s">
        <v>21</v>
      </c>
      <c r="Q70" s="77">
        <v>3.5799999999999998E-2</v>
      </c>
      <c r="R70" s="77">
        <v>3.5799999999999998E-2</v>
      </c>
      <c r="S70" s="77">
        <v>2.3341000000000001E-2</v>
      </c>
      <c r="T70" s="77">
        <v>5.0000000000000001E-3</v>
      </c>
      <c r="U70" s="78">
        <v>11</v>
      </c>
      <c r="V70" s="78">
        <f t="shared" si="1"/>
        <v>1.0999999999999999E-2</v>
      </c>
    </row>
    <row r="71" spans="1:22" x14ac:dyDescent="0.3">
      <c r="A71">
        <v>69</v>
      </c>
      <c r="B71" s="14">
        <v>63</v>
      </c>
      <c r="C71" t="s">
        <v>22</v>
      </c>
      <c r="D71" s="16"/>
      <c r="E71" s="16"/>
      <c r="F71" s="16"/>
      <c r="G71" s="16"/>
      <c r="H71" s="16"/>
      <c r="I71" s="16"/>
      <c r="J71" s="16"/>
      <c r="K71" s="77" t="str">
        <f>IF($C71='4. Board Level Worksheet'!$C$5,'4. Board Level Worksheet'!$C$18,"")</f>
        <v/>
      </c>
      <c r="L71" s="77" t="str">
        <f>IF($C71='4. Board Level Worksheet'!$C$5,'4. Board Level Worksheet'!$C$19,"")</f>
        <v/>
      </c>
      <c r="M71" s="79" t="str">
        <f>IF($C71='4. Board Level Worksheet'!$C$5,'4. Board Level Worksheet'!$C$21,"")</f>
        <v/>
      </c>
      <c r="N71" s="79" t="str">
        <f>IF($C71='4. Board Level Worksheet'!$C$5,'4. Board Level Worksheet'!$C$28,"")</f>
        <v/>
      </c>
      <c r="O71" s="79" t="str">
        <f>IF($C71='4. Board Level Worksheet'!$C$5,'4. Board Level Worksheet'!#REF!,"")</f>
        <v/>
      </c>
      <c r="P71" t="s">
        <v>22</v>
      </c>
      <c r="Q71" s="77">
        <v>0.29149999999999998</v>
      </c>
      <c r="R71" s="77">
        <v>0.29149999999999998</v>
      </c>
      <c r="S71" s="77">
        <v>0.16191700000000001</v>
      </c>
      <c r="T71" s="77">
        <v>3.6999999999999998E-2</v>
      </c>
      <c r="U71" s="78">
        <v>45</v>
      </c>
      <c r="V71" s="78">
        <f t="shared" si="1"/>
        <v>4.4999999999999998E-2</v>
      </c>
    </row>
    <row r="72" spans="1:22" x14ac:dyDescent="0.3">
      <c r="A72">
        <v>70</v>
      </c>
      <c r="B72" s="14">
        <v>64</v>
      </c>
      <c r="C72" t="s">
        <v>23</v>
      </c>
      <c r="D72" s="16"/>
      <c r="E72" s="16"/>
      <c r="F72" s="16"/>
      <c r="G72" s="16"/>
      <c r="H72" s="16"/>
      <c r="I72" s="16"/>
      <c r="J72" s="16"/>
      <c r="K72" s="77" t="str">
        <f>IF($C72='4. Board Level Worksheet'!$C$5,'4. Board Level Worksheet'!$C$18,"")</f>
        <v/>
      </c>
      <c r="L72" s="77" t="str">
        <f>IF($C72='4. Board Level Worksheet'!$C$5,'4. Board Level Worksheet'!$C$19,"")</f>
        <v/>
      </c>
      <c r="M72" s="79" t="str">
        <f>IF($C72='4. Board Level Worksheet'!$C$5,'4. Board Level Worksheet'!$C$21,"")</f>
        <v/>
      </c>
      <c r="N72" s="79" t="str">
        <f>IF($C72='4. Board Level Worksheet'!$C$5,'4. Board Level Worksheet'!$C$28,"")</f>
        <v/>
      </c>
      <c r="O72" s="79" t="str">
        <f>IF($C72='4. Board Level Worksheet'!$C$5,'4. Board Level Worksheet'!#REF!,"")</f>
        <v/>
      </c>
      <c r="P72" t="s">
        <v>23</v>
      </c>
      <c r="Q72" s="77">
        <v>0.5413</v>
      </c>
      <c r="R72" s="77">
        <v>0.5413</v>
      </c>
      <c r="S72" s="77">
        <v>0.26413599999999998</v>
      </c>
      <c r="T72" s="77">
        <v>5.8000000000000003E-2</v>
      </c>
      <c r="U72" s="78">
        <v>97</v>
      </c>
      <c r="V72" s="78">
        <f t="shared" si="1"/>
        <v>9.7000000000000003E-2</v>
      </c>
    </row>
    <row r="73" spans="1:22" x14ac:dyDescent="0.3">
      <c r="A73">
        <v>71</v>
      </c>
      <c r="B73" s="14">
        <v>65</v>
      </c>
      <c r="C73" t="s">
        <v>24</v>
      </c>
      <c r="D73" s="16"/>
      <c r="E73" s="16"/>
      <c r="F73" s="16"/>
      <c r="G73" s="16"/>
      <c r="H73" s="16"/>
      <c r="I73" s="16"/>
      <c r="J73" s="16"/>
      <c r="K73" s="77" t="str">
        <f>IF($C73='4. Board Level Worksheet'!$C$5,'4. Board Level Worksheet'!$C$18,"")</f>
        <v/>
      </c>
      <c r="L73" s="77" t="str">
        <f>IF($C73='4. Board Level Worksheet'!$C$5,'4. Board Level Worksheet'!$C$19,"")</f>
        <v/>
      </c>
      <c r="M73" s="79" t="str">
        <f>IF($C73='4. Board Level Worksheet'!$C$5,'4. Board Level Worksheet'!$C$21,"")</f>
        <v/>
      </c>
      <c r="N73" s="79" t="str">
        <f>IF($C73='4. Board Level Worksheet'!$C$5,'4. Board Level Worksheet'!$C$28,"")</f>
        <v/>
      </c>
      <c r="O73" s="79" t="str">
        <f>IF($C73='4. Board Level Worksheet'!$C$5,'4. Board Level Worksheet'!#REF!,"")</f>
        <v/>
      </c>
      <c r="P73" t="s">
        <v>24</v>
      </c>
      <c r="Q73" s="77">
        <v>0.37009999999999998</v>
      </c>
      <c r="R73" s="77">
        <v>0.37009999999999998</v>
      </c>
      <c r="S73" s="77">
        <v>0.19773199999999999</v>
      </c>
      <c r="T73" s="77">
        <v>3.2000000000000001E-2</v>
      </c>
      <c r="U73" s="78">
        <v>116</v>
      </c>
      <c r="V73" s="78">
        <f t="shared" si="1"/>
        <v>0.11600000000000001</v>
      </c>
    </row>
    <row r="74" spans="1:22" x14ac:dyDescent="0.3">
      <c r="A74">
        <v>72</v>
      </c>
      <c r="B74" s="14">
        <v>66</v>
      </c>
      <c r="C74" t="s">
        <v>25</v>
      </c>
      <c r="D74" s="16"/>
      <c r="E74" s="16"/>
      <c r="F74" s="16"/>
      <c r="G74" s="16"/>
      <c r="H74" s="16"/>
      <c r="I74" s="16"/>
      <c r="J74" s="16"/>
      <c r="K74" s="77" t="str">
        <f>IF($C74='4. Board Level Worksheet'!$C$5,'4. Board Level Worksheet'!$C$18,"")</f>
        <v/>
      </c>
      <c r="L74" s="77" t="str">
        <f>IF($C74='4. Board Level Worksheet'!$C$5,'4. Board Level Worksheet'!$C$19,"")</f>
        <v/>
      </c>
      <c r="M74" s="79" t="str">
        <f>IF($C74='4. Board Level Worksheet'!$C$5,'4. Board Level Worksheet'!$C$21,"")</f>
        <v/>
      </c>
      <c r="N74" s="79" t="str">
        <f>IF($C74='4. Board Level Worksheet'!$C$5,'4. Board Level Worksheet'!$C$28,"")</f>
        <v/>
      </c>
      <c r="O74" s="79" t="str">
        <f>IF($C74='4. Board Level Worksheet'!$C$5,'4. Board Level Worksheet'!#REF!,"")</f>
        <v/>
      </c>
      <c r="P74" t="s">
        <v>25</v>
      </c>
      <c r="Q74" s="77">
        <v>0.56269999999999998</v>
      </c>
      <c r="R74" s="77">
        <v>0.56269999999999998</v>
      </c>
      <c r="S74" s="77">
        <v>0.36524000000000001</v>
      </c>
      <c r="T74" s="77">
        <v>7.0999999999999994E-2</v>
      </c>
      <c r="U74" s="78">
        <v>203</v>
      </c>
      <c r="V74" s="78">
        <f t="shared" si="1"/>
        <v>0.20300000000000001</v>
      </c>
    </row>
    <row r="75" spans="1:22" x14ac:dyDescent="0.3">
      <c r="A75">
        <v>73</v>
      </c>
      <c r="B75" s="14">
        <v>100</v>
      </c>
      <c r="C75" t="s">
        <v>110</v>
      </c>
      <c r="D75" s="16"/>
      <c r="E75" s="16"/>
      <c r="F75" s="16"/>
      <c r="G75" s="16"/>
      <c r="H75" s="16"/>
      <c r="I75" s="16"/>
      <c r="J75" s="16"/>
      <c r="K75" s="77" t="str">
        <f>IF($C75='4. Board Level Worksheet'!$C$5,'4. Board Level Worksheet'!$C$18,"")</f>
        <v/>
      </c>
      <c r="L75" s="77" t="str">
        <f>IF($C75='4. Board Level Worksheet'!$C$5,'4. Board Level Worksheet'!$C$19,"")</f>
        <v/>
      </c>
      <c r="M75" s="79" t="str">
        <f>IF($C75='4. Board Level Worksheet'!$C$5,'4. Board Level Worksheet'!$C$21,"")</f>
        <v/>
      </c>
      <c r="N75" s="79" t="str">
        <f>IF($C75='4. Board Level Worksheet'!$C$5,'4. Board Level Worksheet'!$C$28,"")</f>
        <v/>
      </c>
      <c r="O75" s="79" t="str">
        <f>IF($C75='4. Board Level Worksheet'!$C$5,'4. Board Level Worksheet'!#REF!,"")</f>
        <v/>
      </c>
      <c r="P75" t="s">
        <v>110</v>
      </c>
      <c r="Q75" s="77">
        <v>5.0000000000000001E-3</v>
      </c>
      <c r="R75" s="77">
        <v>5.0000000000000001E-3</v>
      </c>
      <c r="S75" s="77">
        <v>1.3566999999999999E-2</v>
      </c>
      <c r="T75" s="77">
        <v>0</v>
      </c>
      <c r="U75" s="78">
        <v>0</v>
      </c>
      <c r="V75" s="78">
        <f t="shared" si="1"/>
        <v>0</v>
      </c>
    </row>
    <row r="76" spans="1:22" x14ac:dyDescent="0.3">
      <c r="A76">
        <v>74</v>
      </c>
      <c r="B76" s="14">
        <v>101</v>
      </c>
      <c r="C76" t="s">
        <v>111</v>
      </c>
      <c r="D76" s="16"/>
      <c r="E76" s="16"/>
      <c r="F76" s="16"/>
      <c r="G76" s="16"/>
      <c r="H76" s="16"/>
      <c r="I76" s="16"/>
      <c r="J76" s="16"/>
      <c r="K76" s="77" t="str">
        <f>IF($C76='4. Board Level Worksheet'!$C$5,'4. Board Level Worksheet'!$C$18,"")</f>
        <v/>
      </c>
      <c r="L76" s="77" t="str">
        <f>IF($C76='4. Board Level Worksheet'!$C$5,'4. Board Level Worksheet'!$C$19,"")</f>
        <v/>
      </c>
      <c r="M76" s="79" t="str">
        <f>IF($C76='4. Board Level Worksheet'!$C$5,'4. Board Level Worksheet'!$C$21,"")</f>
        <v/>
      </c>
      <c r="N76" s="79" t="str">
        <f>IF($C76='4. Board Level Worksheet'!$C$5,'4. Board Level Worksheet'!$C$28,"")</f>
        <v/>
      </c>
      <c r="O76" s="79" t="str">
        <f>IF($C76='4. Board Level Worksheet'!$C$5,'4. Board Level Worksheet'!#REF!,"")</f>
        <v/>
      </c>
      <c r="P76" t="s">
        <v>111</v>
      </c>
      <c r="Q76" s="77">
        <v>5.0000000000000001E-3</v>
      </c>
      <c r="R76" s="77">
        <v>5.0000000000000001E-3</v>
      </c>
      <c r="S76" s="77">
        <v>9.2420000000000002E-3</v>
      </c>
      <c r="T76" s="77">
        <v>0</v>
      </c>
      <c r="U76" s="78">
        <v>20</v>
      </c>
      <c r="V76" s="78">
        <f t="shared" si="1"/>
        <v>0.02</v>
      </c>
    </row>
    <row r="77" spans="1:22" x14ac:dyDescent="0.3">
      <c r="A77">
        <v>75</v>
      </c>
      <c r="B77" s="14">
        <v>102</v>
      </c>
      <c r="C77" t="s">
        <v>112</v>
      </c>
      <c r="D77" s="16"/>
      <c r="E77" s="16"/>
      <c r="F77" s="16"/>
      <c r="G77" s="16"/>
      <c r="H77" s="16"/>
      <c r="I77" s="16"/>
      <c r="J77" s="16"/>
      <c r="K77" s="77" t="str">
        <f>IF($C77='4. Board Level Worksheet'!$C$5,'4. Board Level Worksheet'!$C$18,"")</f>
        <v/>
      </c>
      <c r="L77" s="77" t="str">
        <f>IF($C77='4. Board Level Worksheet'!$C$5,'4. Board Level Worksheet'!$C$19,"")</f>
        <v/>
      </c>
      <c r="M77" s="79" t="str">
        <f>IF($C77='4. Board Level Worksheet'!$C$5,'4. Board Level Worksheet'!$C$21,"")</f>
        <v/>
      </c>
      <c r="N77" s="79" t="str">
        <f>IF($C77='4. Board Level Worksheet'!$C$5,'4. Board Level Worksheet'!$C$28,"")</f>
        <v/>
      </c>
      <c r="O77" s="79" t="str">
        <f>IF($C77='4. Board Level Worksheet'!$C$5,'4. Board Level Worksheet'!#REF!,"")</f>
        <v/>
      </c>
      <c r="P77" t="s">
        <v>112</v>
      </c>
      <c r="Q77" s="77">
        <v>5.0000000000000001E-3</v>
      </c>
      <c r="R77" s="77">
        <v>5.0000000000000001E-3</v>
      </c>
      <c r="S77" s="77">
        <v>4.5110000000000003E-3</v>
      </c>
      <c r="T77" s="77">
        <v>0</v>
      </c>
      <c r="U77" s="78">
        <v>21</v>
      </c>
      <c r="V77" s="78">
        <f t="shared" si="1"/>
        <v>2.1000000000000001E-2</v>
      </c>
    </row>
    <row r="78" spans="1:22" x14ac:dyDescent="0.3">
      <c r="A78">
        <v>76</v>
      </c>
      <c r="B78" s="14">
        <v>103</v>
      </c>
      <c r="C78" t="s">
        <v>26</v>
      </c>
      <c r="D78" s="16"/>
      <c r="E78" s="16"/>
      <c r="F78" s="16"/>
      <c r="G78" s="16"/>
      <c r="H78" s="16"/>
      <c r="I78" s="16"/>
      <c r="J78" s="16"/>
      <c r="K78" s="77" t="str">
        <f>IF($C78='4. Board Level Worksheet'!$C$5,'4. Board Level Worksheet'!$C$18,"")</f>
        <v/>
      </c>
      <c r="L78" s="77" t="str">
        <f>IF($C78='4. Board Level Worksheet'!$C$5,'4. Board Level Worksheet'!$C$19,"")</f>
        <v/>
      </c>
      <c r="M78" s="79" t="str">
        <f>IF($C78='4. Board Level Worksheet'!$C$5,'4. Board Level Worksheet'!$C$21,"")</f>
        <v/>
      </c>
      <c r="N78" s="79" t="str">
        <f>IF($C78='4. Board Level Worksheet'!$C$5,'4. Board Level Worksheet'!$C$28,"")</f>
        <v/>
      </c>
      <c r="O78" s="79" t="str">
        <f>IF($C78='4. Board Level Worksheet'!$C$5,'4. Board Level Worksheet'!#REF!,"")</f>
        <v/>
      </c>
      <c r="P78" t="s">
        <v>26</v>
      </c>
      <c r="Q78" s="77">
        <v>5.0000000000000001E-3</v>
      </c>
      <c r="R78" s="77">
        <v>5.0000000000000001E-3</v>
      </c>
      <c r="S78" s="77">
        <v>3.8440000000000002E-3</v>
      </c>
      <c r="T78" s="77">
        <v>1E-3</v>
      </c>
      <c r="U78" s="78">
        <v>8</v>
      </c>
      <c r="V78" s="78">
        <f t="shared" si="1"/>
        <v>8.0000000000000002E-3</v>
      </c>
    </row>
  </sheetData>
  <mergeCells count="2">
    <mergeCell ref="D1:E1"/>
    <mergeCell ref="F1:G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A2792-4BEF-4CEB-B44E-8083C71E7605}">
  <ds:schemaRef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a40d4fbf-d14b-4b79-8db4-8c77ece2ea1d"/>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E3BFB6-99B9-41E0-8906-2998451C0E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Board Ventilation Strategy</vt:lpstr>
      <vt:lpstr>2. Board Level Investments</vt:lpstr>
      <vt:lpstr>3. School Dashboard</vt:lpstr>
      <vt:lpstr>4. Board Level Worksheet</vt:lpstr>
      <vt:lpstr>5. School Level Worksheet</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PVNCCDSB</cp:lastModifiedBy>
  <cp:lastPrinted>2021-08-06T12:59:32Z</cp:lastPrinted>
  <dcterms:created xsi:type="dcterms:W3CDTF">2021-08-03T14:52:18Z</dcterms:created>
  <dcterms:modified xsi:type="dcterms:W3CDTF">2021-08-31T18:05:18Z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